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5" yWindow="-15" windowWidth="13275" windowHeight="12060" activeTab="1"/>
  </bookViews>
  <sheets>
    <sheet name="entire" sheetId="5" r:id="rId1"/>
    <sheet name="multi-raw" sheetId="2" r:id="rId2"/>
    <sheet name="multi-avg" sheetId="3" r:id="rId3"/>
    <sheet name="only-multi" sheetId="4" r:id="rId4"/>
  </sheets>
  <calcPr calcId="125725"/>
</workbook>
</file>

<file path=xl/calcChain.xml><?xml version="1.0" encoding="utf-8"?>
<calcChain xmlns="http://schemas.openxmlformats.org/spreadsheetml/2006/main">
  <c r="M4" i="2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CL27"/>
  <c r="CL26"/>
  <c r="M26"/>
  <c r="M27"/>
  <c r="M25"/>
  <c r="CL25"/>
  <c r="CL28"/>
  <c r="X35"/>
  <c r="X39"/>
  <c r="X47"/>
  <c r="X52"/>
  <c r="X55"/>
  <c r="X58"/>
  <c r="X61"/>
  <c r="X64"/>
  <c r="X70"/>
  <c r="X80"/>
  <c r="X85"/>
  <c r="X88"/>
  <c r="X92"/>
  <c r="X96"/>
  <c r="X101"/>
  <c r="X105"/>
  <c r="X112"/>
  <c r="X128"/>
  <c r="X131"/>
  <c r="X134"/>
  <c r="X139"/>
  <c r="X158"/>
  <c r="X163"/>
  <c r="X169"/>
  <c r="X173"/>
  <c r="X177"/>
  <c r="X190"/>
  <c r="X200"/>
  <c r="X204"/>
  <c r="X207"/>
  <c r="X210"/>
  <c r="X218"/>
  <c r="X224"/>
  <c r="X228"/>
  <c r="X232"/>
  <c r="X236"/>
  <c r="X239"/>
  <c r="M28"/>
  <c r="CL29"/>
  <c r="M193" i="5" l="1"/>
  <c r="M194"/>
  <c r="CL194"/>
  <c r="M12"/>
  <c r="M127"/>
  <c r="M190"/>
  <c r="CL193"/>
  <c r="M192"/>
  <c r="CL192"/>
  <c r="M191"/>
  <c r="CL191"/>
  <c r="M181" l="1"/>
  <c r="CL12" l="1"/>
  <c r="CL13"/>
  <c r="M13" l="1"/>
  <c r="M184"/>
  <c r="CL184"/>
  <c r="CL185"/>
  <c r="CL183"/>
  <c r="M185"/>
  <c r="M164"/>
  <c r="H14" l="1"/>
  <c r="CL16"/>
  <c r="M16"/>
  <c r="M15"/>
  <c r="CL15"/>
  <c r="CL14"/>
  <c r="M14"/>
  <c r="CL17"/>
  <c r="M17"/>
  <c r="H17"/>
  <c r="H18"/>
  <c r="H1" i="3"/>
  <c r="I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BJ1" s="1"/>
  <c r="BK1" s="1"/>
  <c r="BL1" s="1"/>
  <c r="BM1" s="1"/>
  <c r="BN1" s="1"/>
  <c r="BO1" s="1"/>
  <c r="BP1" s="1"/>
  <c r="BQ1" s="1"/>
  <c r="BR1" s="1"/>
  <c r="BS1" s="1"/>
  <c r="BT1" s="1"/>
  <c r="BU1" s="1"/>
  <c r="BV1" s="1"/>
  <c r="BW1" s="1"/>
  <c r="BX1" s="1"/>
  <c r="BY1" s="1"/>
  <c r="BZ1" s="1"/>
  <c r="CA1" s="1"/>
  <c r="CB1" s="1"/>
  <c r="CC1" s="1"/>
  <c r="CD1" s="1"/>
  <c r="CE1" s="1"/>
  <c r="CF1" s="1"/>
  <c r="CG1" s="1"/>
  <c r="CH1" s="1"/>
  <c r="CI1" s="1"/>
  <c r="CJ1" s="1"/>
  <c r="CK1" s="1"/>
  <c r="CL1" s="1"/>
  <c r="CM1" s="1"/>
  <c r="CN1" s="1"/>
  <c r="CO1" s="1"/>
  <c r="CP1" s="1"/>
  <c r="CQ1" s="1"/>
  <c r="CR1" s="1"/>
  <c r="CS1" s="1"/>
  <c r="CT1" s="1"/>
  <c r="CU1" s="1"/>
  <c r="CV1" s="1"/>
  <c r="CW1" s="1"/>
  <c r="CX1" s="1"/>
  <c r="CY1" s="1"/>
  <c r="CZ1" s="1"/>
  <c r="DA1" s="1"/>
  <c r="DB1" s="1"/>
  <c r="DC1" s="1"/>
  <c r="DD1" s="1"/>
  <c r="DE1" s="1"/>
  <c r="DF1" s="1"/>
  <c r="DG1" s="1"/>
  <c r="DH1" s="1"/>
  <c r="DI1" s="1"/>
  <c r="DJ1" s="1"/>
  <c r="DK1" s="1"/>
  <c r="DL1" s="1"/>
  <c r="DM1" s="1"/>
  <c r="H1" i="4"/>
  <c r="I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BJ1" s="1"/>
  <c r="BK1" s="1"/>
  <c r="BL1" s="1"/>
  <c r="BM1" s="1"/>
  <c r="BN1" s="1"/>
  <c r="BO1" s="1"/>
  <c r="BP1" s="1"/>
  <c r="BQ1" s="1"/>
  <c r="BR1" s="1"/>
  <c r="BS1" s="1"/>
  <c r="BT1" s="1"/>
  <c r="BU1" s="1"/>
  <c r="BV1" s="1"/>
  <c r="BW1" s="1"/>
  <c r="BX1" s="1"/>
  <c r="BY1" s="1"/>
  <c r="BZ1" s="1"/>
  <c r="CA1" s="1"/>
  <c r="CB1" s="1"/>
  <c r="CC1" s="1"/>
  <c r="CD1" s="1"/>
  <c r="CE1" s="1"/>
  <c r="CF1" s="1"/>
  <c r="CG1" s="1"/>
  <c r="CH1" s="1"/>
  <c r="CI1" s="1"/>
  <c r="CJ1" s="1"/>
  <c r="CK1" s="1"/>
  <c r="CL1" s="1"/>
  <c r="CM1" s="1"/>
  <c r="CN1" s="1"/>
  <c r="CO1" s="1"/>
  <c r="CP1" s="1"/>
  <c r="CQ1" s="1"/>
  <c r="CR1" s="1"/>
  <c r="CS1" s="1"/>
  <c r="CT1" s="1"/>
  <c r="CU1" s="1"/>
  <c r="CV1" s="1"/>
  <c r="CW1" s="1"/>
  <c r="CX1" s="1"/>
  <c r="CY1" s="1"/>
  <c r="CZ1" s="1"/>
  <c r="DA1" s="1"/>
  <c r="DB1" s="1"/>
  <c r="DC1" s="1"/>
  <c r="DD1" s="1"/>
  <c r="DE1" s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3"/>
  <c r="H8" i="3" l="1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4"/>
  <c r="H5"/>
  <c r="H6"/>
  <c r="H7"/>
  <c r="H3"/>
  <c r="M18" i="5"/>
  <c r="CL18"/>
  <c r="H19"/>
  <c r="M19"/>
  <c r="CL19"/>
  <c r="H20"/>
  <c r="M20"/>
  <c r="CL20"/>
  <c r="M21"/>
  <c r="CL21"/>
  <c r="M22"/>
  <c r="CL22"/>
  <c r="M23"/>
  <c r="CL23"/>
  <c r="H24"/>
  <c r="M24"/>
  <c r="CL24"/>
  <c r="M25"/>
  <c r="CL25"/>
  <c r="M26"/>
  <c r="CL26"/>
  <c r="H27"/>
  <c r="M27"/>
  <c r="CL27"/>
  <c r="H28"/>
  <c r="M28"/>
  <c r="CL28"/>
  <c r="H29"/>
  <c r="M29"/>
  <c r="CL29"/>
  <c r="H30"/>
  <c r="M30"/>
  <c r="CL30"/>
  <c r="H31"/>
  <c r="M31"/>
  <c r="CL31"/>
  <c r="H32"/>
  <c r="M32"/>
  <c r="CL32"/>
  <c r="M33"/>
  <c r="CL33"/>
  <c r="H34"/>
  <c r="M34"/>
  <c r="CL34"/>
  <c r="M35"/>
  <c r="CL35"/>
  <c r="M36"/>
  <c r="CL36"/>
  <c r="M37"/>
  <c r="CL37"/>
  <c r="H38"/>
  <c r="M38"/>
  <c r="CL38"/>
  <c r="M39"/>
  <c r="CL39"/>
  <c r="H40"/>
  <c r="M40"/>
  <c r="CL40"/>
  <c r="M41"/>
  <c r="CL41"/>
  <c r="H42"/>
  <c r="M42"/>
  <c r="CL42"/>
  <c r="M43"/>
  <c r="CL43"/>
  <c r="H44"/>
  <c r="M44"/>
  <c r="CL44"/>
  <c r="M45"/>
  <c r="CL45"/>
  <c r="H46"/>
  <c r="M46"/>
  <c r="CL46"/>
  <c r="M47"/>
  <c r="CL47"/>
  <c r="M48"/>
  <c r="CL48"/>
  <c r="M49"/>
  <c r="CL49"/>
  <c r="M50"/>
  <c r="CL50"/>
  <c r="H51"/>
  <c r="M51"/>
  <c r="CL51"/>
  <c r="H52"/>
  <c r="M52"/>
  <c r="CL52"/>
  <c r="H53"/>
  <c r="M53"/>
  <c r="CL53"/>
  <c r="H54"/>
  <c r="M54"/>
  <c r="CL54"/>
  <c r="H55"/>
  <c r="M55"/>
  <c r="CL55"/>
  <c r="H56"/>
  <c r="M56"/>
  <c r="CL56"/>
  <c r="H57"/>
  <c r="M57"/>
  <c r="CL57"/>
  <c r="M58"/>
  <c r="CL58"/>
  <c r="M59"/>
  <c r="CL59"/>
  <c r="H60"/>
  <c r="M60"/>
  <c r="CL60"/>
  <c r="M61"/>
  <c r="CL61"/>
  <c r="M62"/>
  <c r="CL62"/>
  <c r="M63"/>
  <c r="CL63"/>
  <c r="H64"/>
  <c r="M64"/>
  <c r="CL64"/>
  <c r="M65"/>
  <c r="CL65"/>
  <c r="H66"/>
  <c r="M66"/>
  <c r="CL66"/>
  <c r="M67"/>
  <c r="CL67"/>
  <c r="M68"/>
  <c r="CL68"/>
  <c r="H69"/>
  <c r="M69"/>
  <c r="CL69"/>
  <c r="H70"/>
  <c r="M70"/>
  <c r="CL70"/>
  <c r="M71"/>
  <c r="CL71"/>
  <c r="H72"/>
  <c r="M72"/>
  <c r="CL72"/>
  <c r="M73"/>
  <c r="CL73"/>
  <c r="M74"/>
  <c r="CL74"/>
  <c r="M75"/>
  <c r="CL75"/>
  <c r="H76"/>
  <c r="M76"/>
  <c r="CL76"/>
  <c r="H77"/>
  <c r="M77"/>
  <c r="CL77"/>
  <c r="M78"/>
  <c r="CL78"/>
  <c r="H79"/>
  <c r="M79"/>
  <c r="CL79"/>
  <c r="H80"/>
  <c r="M80"/>
  <c r="CL80"/>
  <c r="M81"/>
  <c r="CL81"/>
  <c r="M82"/>
  <c r="CL82"/>
  <c r="M83"/>
  <c r="CL83"/>
  <c r="M84"/>
  <c r="CL84"/>
  <c r="H85"/>
  <c r="M85"/>
  <c r="CL85"/>
  <c r="M86"/>
  <c r="CL86"/>
  <c r="M87"/>
  <c r="CL87"/>
  <c r="M88"/>
  <c r="CL88"/>
  <c r="M89"/>
  <c r="CL89"/>
  <c r="M90"/>
  <c r="CL90"/>
  <c r="M91"/>
  <c r="CL91"/>
  <c r="M92"/>
  <c r="CL92"/>
  <c r="M93"/>
  <c r="CL93"/>
  <c r="M94"/>
  <c r="CL94"/>
  <c r="M95"/>
  <c r="CL95"/>
  <c r="M96"/>
  <c r="CL96"/>
  <c r="M97"/>
  <c r="CL97"/>
  <c r="M98"/>
  <c r="CL98"/>
  <c r="M99"/>
  <c r="CL99"/>
  <c r="H100"/>
  <c r="M100"/>
  <c r="CL100"/>
  <c r="M101"/>
  <c r="CL101"/>
  <c r="H102"/>
  <c r="M102"/>
  <c r="CL102"/>
  <c r="M103"/>
  <c r="CL103"/>
  <c r="H104"/>
  <c r="M104"/>
  <c r="CL104"/>
  <c r="H105"/>
  <c r="M105"/>
  <c r="CL105"/>
  <c r="H106"/>
  <c r="M106"/>
  <c r="CL106"/>
  <c r="M107"/>
  <c r="CL107"/>
  <c r="H108"/>
  <c r="M108"/>
  <c r="CL108"/>
  <c r="H109"/>
  <c r="M109"/>
  <c r="CL109"/>
  <c r="H110"/>
  <c r="M110"/>
  <c r="CL110"/>
  <c r="H111"/>
  <c r="M111"/>
  <c r="CL111"/>
  <c r="H112"/>
  <c r="M112"/>
  <c r="CL112"/>
  <c r="H113"/>
  <c r="M113"/>
  <c r="CL113"/>
  <c r="H114"/>
  <c r="M114"/>
  <c r="CL114"/>
  <c r="M115"/>
  <c r="CL115"/>
  <c r="M116"/>
  <c r="CL116"/>
  <c r="M117"/>
  <c r="CL117"/>
  <c r="M118"/>
  <c r="CL118"/>
  <c r="M119"/>
  <c r="CL119"/>
  <c r="M120"/>
  <c r="CL120"/>
  <c r="M121"/>
  <c r="CL121"/>
  <c r="M122"/>
  <c r="CL122"/>
  <c r="M123"/>
  <c r="CL123"/>
  <c r="M124"/>
  <c r="CL124"/>
  <c r="H125"/>
  <c r="M125"/>
  <c r="CL125"/>
  <c r="M126"/>
  <c r="CL126"/>
  <c r="CL127"/>
  <c r="M128"/>
  <c r="CL128"/>
  <c r="H129"/>
  <c r="M129"/>
  <c r="CL129"/>
  <c r="H130"/>
  <c r="M130"/>
  <c r="CL130"/>
  <c r="M131"/>
  <c r="CL131"/>
  <c r="M132"/>
  <c r="CL132"/>
  <c r="M133"/>
  <c r="CL133"/>
  <c r="H134"/>
  <c r="M134"/>
  <c r="CL134"/>
  <c r="M135"/>
  <c r="CL135"/>
  <c r="M136"/>
  <c r="CL136"/>
  <c r="H137"/>
  <c r="M137"/>
  <c r="CL137"/>
  <c r="M138"/>
  <c r="CL138"/>
  <c r="M139"/>
  <c r="CL139"/>
  <c r="H140"/>
  <c r="M140"/>
  <c r="CL140"/>
  <c r="M141"/>
  <c r="CL141"/>
  <c r="M142"/>
  <c r="CL142"/>
  <c r="M143"/>
  <c r="CL143"/>
  <c r="M144"/>
  <c r="CL144"/>
  <c r="M145"/>
  <c r="CL145"/>
  <c r="M146"/>
  <c r="CL146"/>
  <c r="M147"/>
  <c r="CL147"/>
  <c r="M148"/>
  <c r="CL148"/>
  <c r="M149"/>
  <c r="CL149"/>
  <c r="M150"/>
  <c r="CL150"/>
  <c r="M151"/>
  <c r="CL151"/>
  <c r="H152"/>
  <c r="M152"/>
  <c r="CL152"/>
  <c r="H153"/>
  <c r="M153"/>
  <c r="CL153"/>
  <c r="H154"/>
  <c r="M154"/>
  <c r="CL154"/>
  <c r="H155"/>
  <c r="M155"/>
  <c r="CL155"/>
  <c r="M156"/>
  <c r="CL156"/>
  <c r="M157"/>
  <c r="CL157"/>
  <c r="M158"/>
  <c r="CL158"/>
  <c r="M159"/>
  <c r="CL159"/>
  <c r="M160"/>
  <c r="CL160"/>
  <c r="H161"/>
  <c r="M161"/>
  <c r="CL161"/>
  <c r="M162"/>
  <c r="CL162"/>
  <c r="M163"/>
  <c r="CL163"/>
  <c r="H164"/>
  <c r="CL164"/>
  <c r="M165"/>
  <c r="CL165"/>
  <c r="H166"/>
  <c r="M166"/>
  <c r="CL166"/>
  <c r="M167"/>
  <c r="CL167"/>
  <c r="H168"/>
  <c r="M168"/>
  <c r="CL168"/>
  <c r="H169"/>
  <c r="M169"/>
  <c r="CL169"/>
  <c r="H170"/>
  <c r="M170"/>
  <c r="CL170"/>
  <c r="H171"/>
  <c r="M171"/>
  <c r="CL171"/>
  <c r="H172"/>
  <c r="M172"/>
  <c r="CL172"/>
  <c r="H173"/>
  <c r="M173"/>
  <c r="CL173"/>
  <c r="M174"/>
  <c r="CL174"/>
  <c r="H175"/>
  <c r="M175"/>
  <c r="CL175"/>
  <c r="H176"/>
  <c r="M176"/>
  <c r="CL176"/>
  <c r="H177"/>
  <c r="M177"/>
  <c r="CL177"/>
  <c r="H178"/>
  <c r="M178"/>
  <c r="CL178"/>
  <c r="M179"/>
  <c r="CL179"/>
  <c r="H180"/>
  <c r="M180"/>
  <c r="CL180"/>
  <c r="CL181"/>
  <c r="H182"/>
  <c r="M182"/>
  <c r="CL182"/>
  <c r="H183"/>
  <c r="M183"/>
  <c r="H186"/>
  <c r="M186"/>
  <c r="CL186"/>
  <c r="H187"/>
  <c r="M187"/>
  <c r="CL187"/>
  <c r="M188"/>
  <c r="CL188"/>
  <c r="H189"/>
  <c r="M189"/>
  <c r="CL189"/>
  <c r="CL190"/>
  <c r="H237" i="2"/>
  <c r="H234"/>
  <c r="H233"/>
  <c r="H230"/>
  <c r="H229"/>
  <c r="H225"/>
  <c r="H222"/>
  <c r="H221"/>
  <c r="H220"/>
  <c r="H219"/>
  <c r="H216"/>
  <c r="H215"/>
  <c r="H214"/>
  <c r="H213"/>
  <c r="H212"/>
  <c r="H211"/>
  <c r="H208"/>
  <c r="H205"/>
  <c r="H201"/>
  <c r="H194"/>
  <c r="H193"/>
  <c r="H192"/>
  <c r="H191"/>
  <c r="H178"/>
  <c r="H174"/>
  <c r="H170"/>
  <c r="H165"/>
  <c r="H164"/>
  <c r="H159"/>
  <c r="H146"/>
  <c r="H145"/>
  <c r="H144"/>
  <c r="H143"/>
  <c r="H142"/>
  <c r="H141"/>
  <c r="H140"/>
  <c r="H137"/>
  <c r="H136"/>
  <c r="H135"/>
  <c r="H132"/>
  <c r="H129"/>
  <c r="H113"/>
  <c r="H107"/>
  <c r="H106"/>
  <c r="H103"/>
  <c r="H102"/>
  <c r="H97"/>
  <c r="H94"/>
  <c r="H93"/>
  <c r="H89"/>
  <c r="H86"/>
  <c r="H81"/>
  <c r="H77"/>
  <c r="H76"/>
  <c r="H75"/>
  <c r="H74"/>
  <c r="H73"/>
  <c r="H72"/>
  <c r="H71"/>
  <c r="H65"/>
  <c r="H62"/>
  <c r="H59"/>
  <c r="H56"/>
  <c r="H53"/>
  <c r="H48"/>
  <c r="H45"/>
  <c r="H44"/>
  <c r="H43"/>
  <c r="H42"/>
  <c r="H41"/>
  <c r="H40"/>
  <c r="H36"/>
  <c r="H31"/>
  <c r="H30"/>
  <c r="H29"/>
  <c r="Y39" i="4" l="1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36" i="2" l="1"/>
  <c r="Y232"/>
  <c r="Y228"/>
  <c r="Y224"/>
  <c r="Y218"/>
  <c r="Y210"/>
  <c r="Y207"/>
  <c r="Y204"/>
  <c r="Y200"/>
  <c r="Y190"/>
  <c r="Y177"/>
  <c r="Y173"/>
  <c r="Y169"/>
  <c r="Y163"/>
  <c r="Y158"/>
  <c r="Y139"/>
  <c r="Y134"/>
  <c r="Y131"/>
  <c r="Y128"/>
  <c r="Y112"/>
  <c r="Y105"/>
  <c r="Y101"/>
  <c r="Y96"/>
  <c r="Y92"/>
  <c r="Y88"/>
  <c r="Y85"/>
  <c r="Y80"/>
  <c r="Y70"/>
  <c r="Y64"/>
  <c r="Y61"/>
  <c r="Y58"/>
  <c r="Y55"/>
  <c r="Y52"/>
  <c r="Y47"/>
  <c r="Y39"/>
  <c r="Y239"/>
  <c r="Y35"/>
  <c r="C1" i="4"/>
  <c r="D1" s="1"/>
  <c r="E1" s="1"/>
  <c r="F1" s="1"/>
  <c r="G1" s="1"/>
  <c r="CL238" i="2"/>
  <c r="M238"/>
  <c r="CL237"/>
  <c r="M237"/>
  <c r="CL235"/>
  <c r="M235"/>
  <c r="CL234"/>
  <c r="M234"/>
  <c r="CL233"/>
  <c r="M233"/>
  <c r="CL231"/>
  <c r="M231"/>
  <c r="CL230"/>
  <c r="M230"/>
  <c r="CL229"/>
  <c r="M229"/>
  <c r="CL227"/>
  <c r="M227"/>
  <c r="CL226"/>
  <c r="M226"/>
  <c r="CL225"/>
  <c r="M225"/>
  <c r="CL223"/>
  <c r="M223"/>
  <c r="CL222"/>
  <c r="M222"/>
  <c r="CL221"/>
  <c r="M221"/>
  <c r="CL220"/>
  <c r="M220"/>
  <c r="CL219"/>
  <c r="M219"/>
  <c r="CL217"/>
  <c r="M217"/>
  <c r="CL216"/>
  <c r="M216"/>
  <c r="CL215"/>
  <c r="M215"/>
  <c r="CL214"/>
  <c r="M214"/>
  <c r="CL213"/>
  <c r="M213"/>
  <c r="CL212"/>
  <c r="M212"/>
  <c r="CL211"/>
  <c r="M211"/>
  <c r="CL209"/>
  <c r="M209"/>
  <c r="CL208"/>
  <c r="M208"/>
  <c r="CL206"/>
  <c r="M206"/>
  <c r="CL205"/>
  <c r="M205"/>
  <c r="CL203"/>
  <c r="M203"/>
  <c r="CL202"/>
  <c r="M202"/>
  <c r="CL201"/>
  <c r="M201"/>
  <c r="CL199"/>
  <c r="M199"/>
  <c r="CL198"/>
  <c r="M198"/>
  <c r="CL197"/>
  <c r="M197"/>
  <c r="CL196"/>
  <c r="M196"/>
  <c r="CL195"/>
  <c r="M195"/>
  <c r="CL194"/>
  <c r="M194"/>
  <c r="CL193"/>
  <c r="M193"/>
  <c r="CL192"/>
  <c r="M192"/>
  <c r="CL191"/>
  <c r="M191"/>
  <c r="CL189"/>
  <c r="M189"/>
  <c r="CL188"/>
  <c r="M188"/>
  <c r="CL187"/>
  <c r="M187"/>
  <c r="CL186"/>
  <c r="M186"/>
  <c r="CL185"/>
  <c r="M185"/>
  <c r="CL184"/>
  <c r="M184"/>
  <c r="CL183"/>
  <c r="M183"/>
  <c r="CL182"/>
  <c r="M182"/>
  <c r="CL181"/>
  <c r="M181"/>
  <c r="CL180"/>
  <c r="M180"/>
  <c r="CL179"/>
  <c r="M179"/>
  <c r="CL178"/>
  <c r="M178"/>
  <c r="CL176"/>
  <c r="M176"/>
  <c r="CL175"/>
  <c r="M175"/>
  <c r="CL174"/>
  <c r="M174"/>
  <c r="CL172"/>
  <c r="M172"/>
  <c r="CL171"/>
  <c r="M171"/>
  <c r="CL170"/>
  <c r="M170"/>
  <c r="CL168"/>
  <c r="M168"/>
  <c r="CL167"/>
  <c r="M167"/>
  <c r="CL166"/>
  <c r="M166"/>
  <c r="CL165"/>
  <c r="M165"/>
  <c r="CL164"/>
  <c r="M164"/>
  <c r="CL162"/>
  <c r="M162"/>
  <c r="CL161"/>
  <c r="M161"/>
  <c r="CL160"/>
  <c r="M160"/>
  <c r="CL159"/>
  <c r="M159"/>
  <c r="CL157"/>
  <c r="M157"/>
  <c r="CL156"/>
  <c r="M156"/>
  <c r="CL155"/>
  <c r="M155"/>
  <c r="CL154"/>
  <c r="M154"/>
  <c r="CL153"/>
  <c r="M153"/>
  <c r="CL152"/>
  <c r="M152"/>
  <c r="CL151"/>
  <c r="M151"/>
  <c r="CL150"/>
  <c r="M150"/>
  <c r="CL149"/>
  <c r="M149"/>
  <c r="CL148"/>
  <c r="M148"/>
  <c r="CL147"/>
  <c r="M147"/>
  <c r="CL146"/>
  <c r="M146"/>
  <c r="CL145"/>
  <c r="M145"/>
  <c r="CL144"/>
  <c r="M144"/>
  <c r="CL143"/>
  <c r="M143"/>
  <c r="CL142"/>
  <c r="M142"/>
  <c r="CL141"/>
  <c r="M141"/>
  <c r="CL140"/>
  <c r="M140"/>
  <c r="CL138"/>
  <c r="M138"/>
  <c r="CL137"/>
  <c r="M137"/>
  <c r="CL136"/>
  <c r="M136"/>
  <c r="CL135"/>
  <c r="M135"/>
  <c r="CL133"/>
  <c r="M133"/>
  <c r="CL132"/>
  <c r="M132"/>
  <c r="CL130"/>
  <c r="M130"/>
  <c r="CL129"/>
  <c r="M129"/>
  <c r="CL127"/>
  <c r="M127"/>
  <c r="CL126"/>
  <c r="M126"/>
  <c r="CL125"/>
  <c r="M125"/>
  <c r="CL124"/>
  <c r="M124"/>
  <c r="CL123"/>
  <c r="M123"/>
  <c r="CL122"/>
  <c r="M122"/>
  <c r="CL121"/>
  <c r="M121"/>
  <c r="CL120"/>
  <c r="M120"/>
  <c r="CL119"/>
  <c r="M119"/>
  <c r="CL118"/>
  <c r="M118"/>
  <c r="CL117"/>
  <c r="M117"/>
  <c r="CL116"/>
  <c r="M116"/>
  <c r="CL115"/>
  <c r="M115"/>
  <c r="CL114"/>
  <c r="M114"/>
  <c r="CL113"/>
  <c r="M113"/>
  <c r="CL111"/>
  <c r="M111"/>
  <c r="CL110"/>
  <c r="M110"/>
  <c r="CL109"/>
  <c r="M109"/>
  <c r="CL108"/>
  <c r="M108"/>
  <c r="CL107"/>
  <c r="M107"/>
  <c r="CL106"/>
  <c r="M106"/>
  <c r="CL104"/>
  <c r="M104"/>
  <c r="CL103"/>
  <c r="M103"/>
  <c r="CL102"/>
  <c r="M102"/>
  <c r="CL100"/>
  <c r="M100"/>
  <c r="CL99"/>
  <c r="M99"/>
  <c r="CL98"/>
  <c r="M98"/>
  <c r="CL97"/>
  <c r="M97"/>
  <c r="CL95"/>
  <c r="M95"/>
  <c r="CL94"/>
  <c r="M94"/>
  <c r="CL93"/>
  <c r="M93"/>
  <c r="CL91"/>
  <c r="M91"/>
  <c r="CL90"/>
  <c r="M90"/>
  <c r="CL89"/>
  <c r="M89"/>
  <c r="CL87"/>
  <c r="M87"/>
  <c r="CL86"/>
  <c r="M86"/>
  <c r="CL84"/>
  <c r="M84"/>
  <c r="CL83"/>
  <c r="M83"/>
  <c r="CL82"/>
  <c r="M82"/>
  <c r="CL81"/>
  <c r="M81"/>
  <c r="CL79"/>
  <c r="M79"/>
  <c r="CL78"/>
  <c r="M78"/>
  <c r="CL77"/>
  <c r="M77"/>
  <c r="CL76"/>
  <c r="M76"/>
  <c r="CL75"/>
  <c r="M75"/>
  <c r="CL74"/>
  <c r="M74"/>
  <c r="CL73"/>
  <c r="M73"/>
  <c r="CL72"/>
  <c r="M72"/>
  <c r="CL71"/>
  <c r="M71"/>
  <c r="CL69"/>
  <c r="M69"/>
  <c r="CL68"/>
  <c r="M68"/>
  <c r="CL67"/>
  <c r="M67"/>
  <c r="CL66"/>
  <c r="M66"/>
  <c r="CL65"/>
  <c r="M65"/>
  <c r="CL63"/>
  <c r="M63"/>
  <c r="CL62"/>
  <c r="M62"/>
  <c r="CL60"/>
  <c r="M60"/>
  <c r="CL59"/>
  <c r="M59"/>
  <c r="CL57"/>
  <c r="M57"/>
  <c r="CL56"/>
  <c r="M56"/>
  <c r="CL54"/>
  <c r="M54"/>
  <c r="CL53"/>
  <c r="M53"/>
  <c r="CL51"/>
  <c r="M51"/>
  <c r="CL50"/>
  <c r="M50"/>
  <c r="CL49"/>
  <c r="M49"/>
  <c r="CL48"/>
  <c r="M48"/>
  <c r="CL46"/>
  <c r="M46"/>
  <c r="CL45"/>
  <c r="M45"/>
  <c r="CL44"/>
  <c r="M44"/>
  <c r="CL43"/>
  <c r="M43"/>
  <c r="CL42"/>
  <c r="M42"/>
  <c r="CL41"/>
  <c r="M41"/>
  <c r="CL40"/>
  <c r="M40"/>
  <c r="CL38"/>
  <c r="M38"/>
  <c r="CL37"/>
  <c r="M37"/>
  <c r="CL36"/>
  <c r="M36"/>
  <c r="CL34"/>
  <c r="M34"/>
  <c r="CL33"/>
  <c r="M33"/>
  <c r="CL32"/>
  <c r="M32"/>
  <c r="CL31"/>
  <c r="M31"/>
  <c r="CL30"/>
  <c r="M30"/>
  <c r="M29"/>
  <c r="C1"/>
  <c r="D1" s="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l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BJ1" s="1"/>
  <c r="BK1" s="1"/>
  <c r="BL1" s="1"/>
  <c r="BM1" s="1"/>
  <c r="BN1" s="1"/>
  <c r="BO1" s="1"/>
  <c r="BP1" s="1"/>
  <c r="BQ1" s="1"/>
  <c r="BR1" s="1"/>
  <c r="BS1" s="1"/>
  <c r="BT1" s="1"/>
  <c r="BU1" s="1"/>
  <c r="BV1" s="1"/>
  <c r="BW1" s="1"/>
  <c r="BX1" s="1"/>
  <c r="BY1" s="1"/>
  <c r="BZ1" s="1"/>
  <c r="CA1" s="1"/>
  <c r="CB1" s="1"/>
  <c r="CC1" s="1"/>
  <c r="CD1" s="1"/>
  <c r="CE1" s="1"/>
  <c r="CF1" s="1"/>
  <c r="CG1" s="1"/>
  <c r="CH1" s="1"/>
  <c r="CI1" s="1"/>
  <c r="CJ1" s="1"/>
  <c r="CK1" s="1"/>
  <c r="CL1" s="1"/>
  <c r="CM1" s="1"/>
  <c r="CN1" s="1"/>
  <c r="CO1" s="1"/>
  <c r="CP1" s="1"/>
  <c r="CQ1" s="1"/>
  <c r="CR1" s="1"/>
  <c r="CS1" s="1"/>
  <c r="CT1" s="1"/>
  <c r="CU1" s="1"/>
  <c r="CV1" s="1"/>
  <c r="CW1" s="1"/>
  <c r="CX1" s="1"/>
  <c r="CY1" s="1"/>
  <c r="CZ1" s="1"/>
  <c r="DA1" s="1"/>
  <c r="DB1" s="1"/>
  <c r="DC1" s="1"/>
  <c r="DD1" s="1"/>
  <c r="DE1" s="1"/>
  <c r="DF1" s="1"/>
  <c r="DG1" s="1"/>
  <c r="DH1" s="1"/>
  <c r="DI1" s="1"/>
  <c r="DJ1" s="1"/>
  <c r="DK1" s="1"/>
  <c r="DL1" s="1"/>
  <c r="DM1" s="1"/>
  <c r="DN1" s="1"/>
  <c r="DO1" s="1"/>
  <c r="DP1" s="1"/>
  <c r="DQ1" s="1"/>
  <c r="DR1" s="1"/>
  <c r="DS1" s="1"/>
  <c r="DT1" s="1"/>
  <c r="DU1" s="1"/>
  <c r="CL75" i="3"/>
  <c r="M75"/>
  <c r="CL73"/>
  <c r="M73"/>
  <c r="CL70"/>
  <c r="M70"/>
  <c r="CL69"/>
  <c r="M69"/>
  <c r="CL68"/>
  <c r="M68"/>
  <c r="CL66"/>
  <c r="M66"/>
  <c r="CL65"/>
  <c r="M65"/>
  <c r="CL64"/>
  <c r="M64"/>
  <c r="CL63"/>
  <c r="M63"/>
  <c r="CL62"/>
  <c r="M62"/>
  <c r="CL57"/>
  <c r="M57"/>
  <c r="CL56"/>
  <c r="M56"/>
  <c r="CL55"/>
  <c r="M55"/>
  <c r="CL50"/>
  <c r="M50"/>
  <c r="CL47"/>
  <c r="M47"/>
  <c r="CL46"/>
  <c r="M46"/>
  <c r="CL45"/>
  <c r="M45"/>
  <c r="CL44"/>
  <c r="M44"/>
  <c r="CL43"/>
  <c r="M43"/>
  <c r="CL42"/>
  <c r="M42"/>
  <c r="CL40"/>
  <c r="M40"/>
  <c r="CL39"/>
  <c r="M39"/>
  <c r="CL34"/>
  <c r="M34"/>
  <c r="CL32"/>
  <c r="M32"/>
  <c r="CL29"/>
  <c r="M29"/>
  <c r="CL24"/>
  <c r="M24"/>
  <c r="CL23"/>
  <c r="M23"/>
  <c r="CL22"/>
  <c r="M22"/>
  <c r="CL21"/>
  <c r="M21"/>
  <c r="CL20"/>
  <c r="M20"/>
  <c r="CL19"/>
  <c r="M19"/>
  <c r="CL11"/>
  <c r="M11"/>
  <c r="CL10"/>
  <c r="M10"/>
  <c r="CL9"/>
  <c r="M9"/>
  <c r="CL8"/>
  <c r="M8"/>
  <c r="CL7"/>
  <c r="M7"/>
  <c r="CL4"/>
  <c r="M4"/>
  <c r="CL3"/>
  <c r="M3"/>
  <c r="C1"/>
  <c r="D1" s="1"/>
  <c r="E1" s="1"/>
  <c r="F1" s="1"/>
  <c r="G1" s="1"/>
</calcChain>
</file>

<file path=xl/sharedStrings.xml><?xml version="1.0" encoding="utf-8"?>
<sst xmlns="http://schemas.openxmlformats.org/spreadsheetml/2006/main" count="1354" uniqueCount="145">
  <si>
    <t>Max Amp(Pa)</t>
  </si>
  <si>
    <t>Error</t>
  </si>
  <si>
    <t>P2P Amp(Pa)</t>
  </si>
  <si>
    <t>Prior Noise-RMS Amplitude(Pa)</t>
  </si>
  <si>
    <t>Post Noise-RMS Amplitude(Pa)</t>
  </si>
  <si>
    <t>Period 1(s)</t>
  </si>
  <si>
    <t>Period 2(s)</t>
  </si>
  <si>
    <t>Period @Max Amp(s)</t>
  </si>
  <si>
    <t>Frequency 1(Hz)</t>
  </si>
  <si>
    <t>Frequency 2(Hz)</t>
  </si>
  <si>
    <t>Frequency @Max PSD(Hz)</t>
  </si>
  <si>
    <t>PSD @Max</t>
  </si>
  <si>
    <t>Freq 1 @ Noise</t>
  </si>
  <si>
    <t>PSD</t>
  </si>
  <si>
    <t>Freq 2 @ Noise</t>
  </si>
  <si>
    <t>Size</t>
  </si>
  <si>
    <t>Noise PSD @Max(Pa^2/Hz)</t>
  </si>
  <si>
    <t>STD</t>
  </si>
  <si>
    <t>Noise PSD @0.25(Pa^2/Hz)</t>
  </si>
  <si>
    <t>Noise PSD @0.50(Pa^2/Hz)</t>
  </si>
  <si>
    <t>Noise PSD @0.75(Pa^2/Hz)</t>
  </si>
  <si>
    <t>Noise PSD @1.00(Pa^2/Hz)</t>
  </si>
  <si>
    <t>Bolide Signal IE(Pa^2)</t>
  </si>
  <si>
    <t>Prior Background Noise IE(Pa^2)</t>
  </si>
  <si>
    <t>Post Background Noise IE(Pa^2)</t>
  </si>
  <si>
    <t>Mean Background Noise IE(Pa^2)</t>
  </si>
  <si>
    <t>StDev between Prior/Post Noise IE</t>
  </si>
  <si>
    <t>Total Signal Energy of Bolide(Pa^2)</t>
  </si>
  <si>
    <t>Bolide P2P Amplitude SNR</t>
  </si>
  <si>
    <t>Bolide Integrated Energy SNR</t>
  </si>
  <si>
    <t>Low Frequency</t>
  </si>
  <si>
    <t>High Frequency</t>
  </si>
  <si>
    <t>Azimuth(o)</t>
  </si>
  <si>
    <t>Trace Velocity (km/s)</t>
  </si>
  <si>
    <t>Waveform HH</t>
  </si>
  <si>
    <t>Waveform MM</t>
  </si>
  <si>
    <t>Waveform SS</t>
  </si>
  <si>
    <t>Signal HH</t>
  </si>
  <si>
    <t>Signal MM</t>
  </si>
  <si>
    <t>Signal SS</t>
  </si>
  <si>
    <t>Duration(s)</t>
  </si>
  <si>
    <t>Phases</t>
  </si>
  <si>
    <t>NaN</t>
  </si>
  <si>
    <t>I31KZ</t>
  </si>
  <si>
    <t>I46RU</t>
  </si>
  <si>
    <t>I45RU</t>
  </si>
  <si>
    <t>I43RU</t>
  </si>
  <si>
    <t>lon(E)</t>
  </si>
  <si>
    <t>lat(N)</t>
  </si>
  <si>
    <t>I26DE</t>
  </si>
  <si>
    <t>I48TN</t>
  </si>
  <si>
    <t>I04AU</t>
  </si>
  <si>
    <t>Az</t>
  </si>
  <si>
    <t>I53US</t>
  </si>
  <si>
    <t>Time</t>
  </si>
  <si>
    <t>I32KE</t>
  </si>
  <si>
    <t>I39PW</t>
  </si>
  <si>
    <t>I36NZ</t>
  </si>
  <si>
    <t>I13CL</t>
  </si>
  <si>
    <t>I33MG</t>
  </si>
  <si>
    <t>I06AU</t>
  </si>
  <si>
    <t>I52GB</t>
  </si>
  <si>
    <t>I56US</t>
  </si>
  <si>
    <t>I18DK</t>
  </si>
  <si>
    <t>station</t>
  </si>
  <si>
    <t>range(km)</t>
  </si>
  <si>
    <t>I19DJ</t>
  </si>
  <si>
    <t>I07AU</t>
  </si>
  <si>
    <t>I47ZA</t>
  </si>
  <si>
    <t>I</t>
  </si>
  <si>
    <t>T</t>
  </si>
  <si>
    <t>Dist (deg)</t>
  </si>
  <si>
    <t>EvAz</t>
  </si>
  <si>
    <t>Phase</t>
  </si>
  <si>
    <t>TRes</t>
  </si>
  <si>
    <t>Azim</t>
  </si>
  <si>
    <t>AzRes</t>
  </si>
  <si>
    <t>Slow</t>
  </si>
  <si>
    <t>SRes</t>
  </si>
  <si>
    <t>Def</t>
  </si>
  <si>
    <t>SNR</t>
  </si>
  <si>
    <t>UKMO Wind velocity (m/s)</t>
  </si>
  <si>
    <t>Doppler - corrected Period</t>
  </si>
  <si>
    <t>_</t>
  </si>
  <si>
    <t>I05AU</t>
  </si>
  <si>
    <t>I22FR</t>
  </si>
  <si>
    <t>Energy(kt)</t>
  </si>
  <si>
    <t xml:space="preserve">I </t>
  </si>
  <si>
    <t xml:space="preserve">T </t>
  </si>
  <si>
    <t>1/f</t>
  </si>
  <si>
    <t>-</t>
  </si>
  <si>
    <t>I10CA</t>
  </si>
  <si>
    <t xml:space="preserve"> 01:05:00 </t>
  </si>
  <si>
    <t xml:space="preserve"> 00:35:40 </t>
  </si>
  <si>
    <t>I30JP</t>
  </si>
  <si>
    <t xml:space="preserve">_ </t>
  </si>
  <si>
    <t>I55US</t>
  </si>
  <si>
    <t>I27DE</t>
  </si>
  <si>
    <t>date / location  /  time</t>
  </si>
  <si>
    <t>hh</t>
  </si>
  <si>
    <t>mm</t>
  </si>
  <si>
    <t>ss</t>
  </si>
  <si>
    <t>celerity (km/s)</t>
  </si>
  <si>
    <t>I08BO</t>
  </si>
  <si>
    <t xml:space="preserve"> 01:13:07 </t>
  </si>
  <si>
    <t>I49GB</t>
  </si>
  <si>
    <t>I02AR</t>
  </si>
  <si>
    <t>I59US</t>
  </si>
  <si>
    <t>I50GB</t>
  </si>
  <si>
    <t>I17CI</t>
  </si>
  <si>
    <t>I35NA</t>
  </si>
  <si>
    <t xml:space="preserve"> </t>
  </si>
  <si>
    <t>I42PT</t>
  </si>
  <si>
    <t>I41PY</t>
  </si>
  <si>
    <t>I09BR</t>
  </si>
  <si>
    <t>I11CV</t>
  </si>
  <si>
    <t xml:space="preserve">  </t>
  </si>
  <si>
    <t>I34MN</t>
  </si>
  <si>
    <t xml:space="preserve">I46RU </t>
  </si>
  <si>
    <t>I44RU</t>
  </si>
  <si>
    <t>8-Mar-10b</t>
  </si>
  <si>
    <t>21-Nov-09b</t>
  </si>
  <si>
    <t>Lat(Sta)</t>
  </si>
  <si>
    <t>Lon(Sta)</t>
  </si>
  <si>
    <t xml:space="preserve"> 07:34:17 </t>
  </si>
  <si>
    <t>15-Jul-06b</t>
  </si>
  <si>
    <t>26a-Nov-14</t>
  </si>
  <si>
    <t>I57US</t>
  </si>
  <si>
    <t xml:space="preserve"> 17:42:40 </t>
  </si>
  <si>
    <t xml:space="preserve"> 04:44:25 </t>
  </si>
  <si>
    <t xml:space="preserve"> 09:30:20 </t>
  </si>
  <si>
    <t>JPL Energy(kt)</t>
  </si>
  <si>
    <t>altitude(km)</t>
  </si>
  <si>
    <t>Vy(km/s)</t>
  </si>
  <si>
    <t>Vz(km/s)</t>
  </si>
  <si>
    <t>Vx(km/s)</t>
  </si>
  <si>
    <t>Period @Max Amp(s) log_avg</t>
  </si>
  <si>
    <t>speed</t>
  </si>
  <si>
    <t>date</t>
  </si>
  <si>
    <t>JPL bolide time (mm)</t>
  </si>
  <si>
    <t>JPL bolide time (hh)</t>
  </si>
  <si>
    <t>JPL bolide time (ss)</t>
  </si>
  <si>
    <t>I49</t>
  </si>
  <si>
    <t>I27</t>
  </si>
  <si>
    <t>I11</t>
  </si>
</sst>
</file>

<file path=xl/styles.xml><?xml version="1.0" encoding="utf-8"?>
<styleSheet xmlns="http://schemas.openxmlformats.org/spreadsheetml/2006/main">
  <numFmts count="2">
    <numFmt numFmtId="164" formatCode="hh&quot;:&quot;mm&quot;:&quot;ss"/>
    <numFmt numFmtId="165" formatCode="[$-1009]d\-mmm\-yy;@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rgb="FF000000"/>
      <name val="Arial1"/>
    </font>
    <font>
      <sz val="10"/>
      <color theme="1"/>
      <name val="Sans"/>
    </font>
    <font>
      <b/>
      <sz val="10"/>
      <color theme="1"/>
      <name val="Arial"/>
      <family val="2"/>
    </font>
    <font>
      <b/>
      <sz val="10"/>
      <color theme="1"/>
      <name val="Liberation Sans"/>
    </font>
    <font>
      <sz val="10"/>
      <color theme="1"/>
      <name val="Arial"/>
      <family val="2"/>
    </font>
    <font>
      <b/>
      <sz val="8"/>
      <color theme="1"/>
      <name val="Arial1"/>
    </font>
    <font>
      <sz val="10"/>
      <color theme="1"/>
      <name val="Liberation Sans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EEEEE"/>
        <bgColor rgb="FFEEEEEE"/>
      </patternFill>
    </fill>
    <fill>
      <patternFill patternType="solid">
        <fgColor rgb="FFDDDDDD"/>
        <bgColor rgb="FFDDDDDD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8" fillId="0" borderId="0"/>
  </cellStyleXfs>
  <cellXfs count="332">
    <xf numFmtId="0" fontId="0" fillId="0" borderId="0" xfId="0"/>
    <xf numFmtId="0" fontId="0" fillId="0" borderId="0" xfId="0"/>
    <xf numFmtId="11" fontId="0" fillId="0" borderId="0" xfId="0" applyNumberFormat="1"/>
    <xf numFmtId="0" fontId="19" fillId="0" borderId="0" xfId="0" applyFont="1"/>
    <xf numFmtId="0" fontId="0" fillId="0" borderId="0" xfId="0" applyBorder="1"/>
    <xf numFmtId="0" fontId="21" fillId="0" borderId="0" xfId="0" applyFont="1"/>
    <xf numFmtId="11" fontId="21" fillId="0" borderId="0" xfId="0" applyNumberFormat="1" applyFont="1"/>
    <xf numFmtId="0" fontId="0" fillId="0" borderId="10" xfId="0" applyBorder="1"/>
    <xf numFmtId="0" fontId="20" fillId="0" borderId="0" xfId="0" applyFont="1" applyBorder="1"/>
    <xf numFmtId="0" fontId="21" fillId="0" borderId="0" xfId="0" applyFont="1" applyBorder="1"/>
    <xf numFmtId="0" fontId="16" fillId="34" borderId="0" xfId="0" applyFont="1" applyFill="1" applyBorder="1" applyAlignment="1">
      <alignment horizontal="center" wrapText="1"/>
    </xf>
    <xf numFmtId="11" fontId="21" fillId="0" borderId="0" xfId="0" applyNumberFormat="1" applyFont="1" applyBorder="1"/>
    <xf numFmtId="0" fontId="21" fillId="0" borderId="0" xfId="0" applyNumberFormat="1" applyFont="1" applyBorder="1"/>
    <xf numFmtId="0" fontId="16" fillId="34" borderId="10" xfId="0" applyFont="1" applyFill="1" applyBorder="1" applyAlignment="1">
      <alignment horizontal="center" wrapText="1"/>
    </xf>
    <xf numFmtId="0" fontId="16" fillId="33" borderId="10" xfId="0" applyFont="1" applyFill="1" applyBorder="1" applyAlignment="1">
      <alignment horizontal="center" wrapText="1"/>
    </xf>
    <xf numFmtId="0" fontId="18" fillId="38" borderId="10" xfId="0" applyFont="1" applyFill="1" applyBorder="1" applyAlignment="1">
      <alignment horizontal="center" wrapText="1"/>
    </xf>
    <xf numFmtId="0" fontId="16" fillId="36" borderId="10" xfId="0" applyFont="1" applyFill="1" applyBorder="1" applyAlignment="1">
      <alignment horizontal="center" wrapText="1"/>
    </xf>
    <xf numFmtId="0" fontId="23" fillId="36" borderId="10" xfId="6" applyFont="1" applyFill="1" applyBorder="1" applyAlignment="1">
      <alignment horizontal="center" wrapText="1"/>
    </xf>
    <xf numFmtId="0" fontId="16" fillId="37" borderId="10" xfId="0" applyFont="1" applyFill="1" applyBorder="1" applyAlignment="1">
      <alignment horizontal="center" wrapText="1"/>
    </xf>
    <xf numFmtId="0" fontId="6" fillId="37" borderId="10" xfId="6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6" fillId="2" borderId="10" xfId="6" applyBorder="1" applyAlignment="1">
      <alignment horizontal="center" wrapText="1"/>
    </xf>
    <xf numFmtId="0" fontId="16" fillId="35" borderId="10" xfId="0" applyFont="1" applyFill="1" applyBorder="1" applyAlignment="1">
      <alignment horizontal="center" wrapText="1"/>
    </xf>
    <xf numFmtId="0" fontId="27" fillId="40" borderId="11" xfId="0" applyFont="1" applyFill="1" applyBorder="1" applyAlignment="1">
      <alignment horizontal="center" wrapText="1"/>
    </xf>
    <xf numFmtId="0" fontId="26" fillId="40" borderId="11" xfId="42" applyFont="1" applyFill="1" applyBorder="1" applyAlignment="1">
      <alignment horizontal="center" wrapText="1"/>
    </xf>
    <xf numFmtId="0" fontId="29" fillId="39" borderId="11" xfId="0" applyFont="1" applyFill="1" applyBorder="1" applyAlignment="1">
      <alignment horizontal="center" wrapText="1"/>
    </xf>
    <xf numFmtId="0" fontId="0" fillId="35" borderId="0" xfId="0" applyFill="1" applyAlignment="1">
      <alignment horizontal="right"/>
    </xf>
    <xf numFmtId="0" fontId="0" fillId="0" borderId="0" xfId="0" applyAlignment="1">
      <alignment horizontal="right"/>
    </xf>
    <xf numFmtId="0" fontId="0" fillId="35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24" fillId="0" borderId="0" xfId="0" applyFont="1" applyFill="1" applyBorder="1" applyAlignment="1">
      <alignment horizontal="right"/>
    </xf>
    <xf numFmtId="0" fontId="21" fillId="0" borderId="0" xfId="0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right"/>
    </xf>
    <xf numFmtId="0" fontId="21" fillId="0" borderId="0" xfId="0" applyFont="1" applyFill="1" applyBorder="1" applyAlignment="1">
      <alignment horizontal="right"/>
    </xf>
    <xf numFmtId="0" fontId="0" fillId="0" borderId="12" xfId="0" applyBorder="1"/>
    <xf numFmtId="0" fontId="16" fillId="34" borderId="13" xfId="0" applyFont="1" applyFill="1" applyBorder="1" applyAlignment="1">
      <alignment horizontal="center" wrapText="1"/>
    </xf>
    <xf numFmtId="0" fontId="21" fillId="0" borderId="12" xfId="0" applyFont="1" applyBorder="1"/>
    <xf numFmtId="0" fontId="0" fillId="0" borderId="0" xfId="0" applyFill="1" applyBorder="1"/>
    <xf numFmtId="11" fontId="0" fillId="0" borderId="0" xfId="0" applyNumberFormat="1" applyFill="1" applyBorder="1" applyAlignment="1">
      <alignment horizontal="right"/>
    </xf>
    <xf numFmtId="0" fontId="0" fillId="0" borderId="10" xfId="0" applyBorder="1" applyAlignment="1">
      <alignment horizontal="right"/>
    </xf>
    <xf numFmtId="0" fontId="21" fillId="0" borderId="0" xfId="0" applyFont="1" applyAlignment="1">
      <alignment horizontal="right"/>
    </xf>
    <xf numFmtId="21" fontId="21" fillId="0" borderId="0" xfId="0" applyNumberFormat="1" applyFont="1"/>
    <xf numFmtId="0" fontId="18" fillId="38" borderId="16" xfId="0" applyFont="1" applyFill="1" applyBorder="1" applyAlignment="1">
      <alignment horizontal="center" wrapText="1"/>
    </xf>
    <xf numFmtId="0" fontId="0" fillId="0" borderId="17" xfId="0" applyBorder="1"/>
    <xf numFmtId="0" fontId="21" fillId="0" borderId="17" xfId="0" applyFont="1" applyBorder="1"/>
    <xf numFmtId="0" fontId="0" fillId="0" borderId="17" xfId="0" applyFill="1" applyBorder="1" applyAlignment="1">
      <alignment horizontal="right"/>
    </xf>
    <xf numFmtId="0" fontId="18" fillId="38" borderId="16" xfId="6" applyFont="1" applyFill="1" applyBorder="1" applyAlignment="1">
      <alignment horizontal="center" wrapText="1"/>
    </xf>
    <xf numFmtId="0" fontId="21" fillId="0" borderId="18" xfId="0" applyFont="1" applyBorder="1"/>
    <xf numFmtId="0" fontId="19" fillId="0" borderId="18" xfId="0" applyFont="1" applyBorder="1"/>
    <xf numFmtId="0" fontId="0" fillId="35" borderId="10" xfId="0" applyFill="1" applyBorder="1" applyAlignment="1">
      <alignment horizontal="right" wrapText="1"/>
    </xf>
    <xf numFmtId="15" fontId="21" fillId="35" borderId="0" xfId="0" applyNumberFormat="1" applyFont="1" applyFill="1" applyAlignment="1">
      <alignment horizontal="right"/>
    </xf>
    <xf numFmtId="0" fontId="21" fillId="35" borderId="0" xfId="0" applyFont="1" applyFill="1" applyAlignment="1">
      <alignment horizontal="right"/>
    </xf>
    <xf numFmtId="15" fontId="21" fillId="35" borderId="18" xfId="0" applyNumberFormat="1" applyFont="1" applyFill="1" applyBorder="1" applyAlignment="1">
      <alignment horizontal="right"/>
    </xf>
    <xf numFmtId="15" fontId="0" fillId="35" borderId="0" xfId="0" applyNumberFormat="1" applyFill="1" applyBorder="1" applyAlignment="1">
      <alignment horizontal="right"/>
    </xf>
    <xf numFmtId="15" fontId="21" fillId="35" borderId="0" xfId="0" applyNumberFormat="1" applyFont="1" applyFill="1" applyBorder="1" applyAlignment="1">
      <alignment horizontal="right"/>
    </xf>
    <xf numFmtId="15" fontId="0" fillId="35" borderId="0" xfId="0" applyNumberFormat="1" applyFill="1" applyAlignment="1">
      <alignment horizontal="right"/>
    </xf>
    <xf numFmtId="0" fontId="21" fillId="35" borderId="10" xfId="0" applyFont="1" applyFill="1" applyBorder="1" applyAlignment="1">
      <alignment horizontal="right"/>
    </xf>
    <xf numFmtId="0" fontId="21" fillId="0" borderId="10" xfId="0" applyFont="1" applyBorder="1"/>
    <xf numFmtId="0" fontId="20" fillId="0" borderId="10" xfId="0" applyFont="1" applyBorder="1"/>
    <xf numFmtId="0" fontId="0" fillId="0" borderId="16" xfId="0" applyBorder="1"/>
    <xf numFmtId="0" fontId="21" fillId="0" borderId="13" xfId="0" applyFont="1" applyBorder="1"/>
    <xf numFmtId="0" fontId="21" fillId="0" borderId="16" xfId="0" applyFont="1" applyBorder="1"/>
    <xf numFmtId="0" fontId="28" fillId="0" borderId="0" xfId="42"/>
    <xf numFmtId="0" fontId="21" fillId="0" borderId="10" xfId="0" applyFont="1" applyBorder="1" applyAlignment="1">
      <alignment horizontal="right"/>
    </xf>
    <xf numFmtId="11" fontId="21" fillId="0" borderId="10" xfId="0" applyNumberFormat="1" applyFont="1" applyBorder="1"/>
    <xf numFmtId="0" fontId="28" fillId="0" borderId="0" xfId="42" applyAlignment="1">
      <alignment horizontal="right"/>
    </xf>
    <xf numFmtId="0" fontId="28" fillId="35" borderId="0" xfId="42" applyFill="1" applyAlignment="1">
      <alignment horizontal="right"/>
    </xf>
    <xf numFmtId="0" fontId="0" fillId="0" borderId="19" xfId="0" applyBorder="1"/>
    <xf numFmtId="21" fontId="21" fillId="0" borderId="0" xfId="0" applyNumberFormat="1" applyFont="1" applyAlignment="1">
      <alignment horizontal="right"/>
    </xf>
    <xf numFmtId="22" fontId="21" fillId="0" borderId="0" xfId="0" applyNumberFormat="1" applyFont="1" applyAlignment="1">
      <alignment horizontal="right"/>
    </xf>
    <xf numFmtId="21" fontId="0" fillId="0" borderId="0" xfId="0" applyNumberFormat="1"/>
    <xf numFmtId="0" fontId="0" fillId="35" borderId="10" xfId="0" applyFill="1" applyBorder="1" applyAlignment="1">
      <alignment horizontal="right"/>
    </xf>
    <xf numFmtId="0" fontId="0" fillId="0" borderId="13" xfId="0" applyBorder="1"/>
    <xf numFmtId="0" fontId="28" fillId="0" borderId="10" xfId="42" applyBorder="1" applyAlignment="1">
      <alignment horizontal="right"/>
    </xf>
    <xf numFmtId="0" fontId="28" fillId="35" borderId="0" xfId="42" applyFill="1"/>
    <xf numFmtId="0" fontId="28" fillId="0" borderId="17" xfId="42" applyBorder="1"/>
    <xf numFmtId="0" fontId="28" fillId="0" borderId="10" xfId="42" applyBorder="1"/>
    <xf numFmtId="0" fontId="28" fillId="0" borderId="16" xfId="42" applyBorder="1"/>
    <xf numFmtId="22" fontId="0" fillId="0" borderId="0" xfId="0" applyNumberFormat="1"/>
    <xf numFmtId="11" fontId="0" fillId="0" borderId="10" xfId="0" applyNumberFormat="1" applyBorder="1"/>
    <xf numFmtId="0" fontId="19" fillId="0" borderId="10" xfId="0" applyFont="1" applyBorder="1"/>
    <xf numFmtId="0" fontId="21" fillId="0" borderId="0" xfId="0" applyFont="1" applyFill="1" applyBorder="1"/>
    <xf numFmtId="11" fontId="28" fillId="0" borderId="0" xfId="42" applyNumberFormat="1"/>
    <xf numFmtId="0" fontId="0" fillId="0" borderId="0" xfId="0" applyAlignment="1">
      <alignment horizontal="center"/>
    </xf>
    <xf numFmtId="0" fontId="0" fillId="0" borderId="13" xfId="0" applyNumberFormat="1" applyBorder="1"/>
    <xf numFmtId="0" fontId="0" fillId="0" borderId="12" xfId="0" applyNumberFormat="1" applyBorder="1"/>
    <xf numFmtId="0" fontId="0" fillId="0" borderId="0" xfId="0" applyNumberFormat="1" applyBorder="1"/>
    <xf numFmtId="21" fontId="28" fillId="0" borderId="0" xfId="42" applyNumberFormat="1"/>
    <xf numFmtId="0" fontId="19" fillId="35" borderId="0" xfId="0" applyFont="1" applyFill="1" applyAlignment="1">
      <alignment horizontal="right"/>
    </xf>
    <xf numFmtId="15" fontId="28" fillId="35" borderId="0" xfId="42" applyNumberFormat="1" applyFill="1" applyAlignment="1">
      <alignment horizontal="right"/>
    </xf>
    <xf numFmtId="0" fontId="28" fillId="35" borderId="10" xfId="42" applyFill="1" applyBorder="1" applyAlignment="1">
      <alignment horizontal="right"/>
    </xf>
    <xf numFmtId="0" fontId="0" fillId="0" borderId="10" xfId="0" applyNumberFormat="1" applyBorder="1"/>
    <xf numFmtId="11" fontId="28" fillId="0" borderId="10" xfId="42" applyNumberFormat="1" applyBorder="1"/>
    <xf numFmtId="21" fontId="28" fillId="0" borderId="10" xfId="42" applyNumberFormat="1" applyBorder="1"/>
    <xf numFmtId="0" fontId="28" fillId="0" borderId="0" xfId="42" applyBorder="1"/>
    <xf numFmtId="0" fontId="28" fillId="0" borderId="0" xfId="42" applyBorder="1" applyAlignment="1">
      <alignment horizontal="right"/>
    </xf>
    <xf numFmtId="0" fontId="28" fillId="35" borderId="0" xfId="42" applyFill="1" applyBorder="1" applyAlignment="1">
      <alignment horizontal="right"/>
    </xf>
    <xf numFmtId="11" fontId="28" fillId="0" borderId="0" xfId="42" applyNumberFormat="1" applyBorder="1"/>
    <xf numFmtId="21" fontId="28" fillId="0" borderId="0" xfId="42" applyNumberFormat="1" applyBorder="1"/>
    <xf numFmtId="22" fontId="28" fillId="0" borderId="0" xfId="42" applyNumberFormat="1"/>
    <xf numFmtId="0" fontId="28" fillId="0" borderId="18" xfId="42" applyBorder="1" applyAlignment="1">
      <alignment horizontal="right"/>
    </xf>
    <xf numFmtId="15" fontId="28" fillId="35" borderId="0" xfId="42" applyNumberFormat="1" applyFill="1" applyBorder="1" applyAlignment="1">
      <alignment horizontal="right"/>
    </xf>
    <xf numFmtId="0" fontId="8" fillId="4" borderId="10" xfId="8" applyBorder="1" applyAlignment="1">
      <alignment horizontal="center" wrapText="1"/>
    </xf>
    <xf numFmtId="21" fontId="0" fillId="0" borderId="0" xfId="0" applyNumberFormat="1" applyBorder="1"/>
    <xf numFmtId="0" fontId="18" fillId="6" borderId="4" xfId="11" applyFont="1" applyAlignment="1">
      <alignment horizontal="center" wrapText="1"/>
    </xf>
    <xf numFmtId="21" fontId="0" fillId="35" borderId="0" xfId="0" applyNumberFormat="1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10" xfId="0" applyFont="1" applyBorder="1" applyAlignment="1">
      <alignment horizontal="right"/>
    </xf>
    <xf numFmtId="22" fontId="28" fillId="0" borderId="0" xfId="42" applyNumberFormat="1" applyBorder="1"/>
    <xf numFmtId="0" fontId="28" fillId="35" borderId="10" xfId="42" applyFill="1" applyBorder="1"/>
    <xf numFmtId="0" fontId="21" fillId="0" borderId="21" xfId="0" applyFont="1" applyBorder="1"/>
    <xf numFmtId="0" fontId="0" fillId="0" borderId="21" xfId="0" applyBorder="1"/>
    <xf numFmtId="15" fontId="0" fillId="35" borderId="10" xfId="0" applyNumberFormat="1" applyFill="1" applyBorder="1" applyAlignment="1">
      <alignment horizontal="right"/>
    </xf>
    <xf numFmtId="0" fontId="28" fillId="0" borderId="15" xfId="42" applyBorder="1" applyAlignment="1">
      <alignment horizontal="right"/>
    </xf>
    <xf numFmtId="21" fontId="21" fillId="0" borderId="10" xfId="0" applyNumberFormat="1" applyFont="1" applyBorder="1"/>
    <xf numFmtId="15" fontId="21" fillId="35" borderId="21" xfId="0" applyNumberFormat="1" applyFont="1" applyFill="1" applyBorder="1" applyAlignment="1">
      <alignment horizontal="right"/>
    </xf>
    <xf numFmtId="15" fontId="21" fillId="35" borderId="10" xfId="0" applyNumberFormat="1" applyFont="1" applyFill="1" applyBorder="1" applyAlignment="1">
      <alignment horizontal="right"/>
    </xf>
    <xf numFmtId="0" fontId="0" fillId="0" borderId="21" xfId="0" applyBorder="1" applyAlignment="1">
      <alignment horizontal="right"/>
    </xf>
    <xf numFmtId="0" fontId="21" fillId="0" borderId="14" xfId="0" applyFont="1" applyBorder="1"/>
    <xf numFmtId="11" fontId="21" fillId="0" borderId="21" xfId="0" applyNumberFormat="1" applyFont="1" applyBorder="1"/>
    <xf numFmtId="0" fontId="21" fillId="0" borderId="21" xfId="0" applyFont="1" applyBorder="1" applyAlignment="1">
      <alignment horizontal="right"/>
    </xf>
    <xf numFmtId="0" fontId="21" fillId="0" borderId="21" xfId="0" applyFont="1" applyFill="1" applyBorder="1"/>
    <xf numFmtId="0" fontId="20" fillId="0" borderId="21" xfId="0" applyFont="1" applyBorder="1"/>
    <xf numFmtId="0" fontId="21" fillId="0" borderId="20" xfId="0" applyFont="1" applyBorder="1"/>
    <xf numFmtId="22" fontId="21" fillId="0" borderId="10" xfId="0" applyNumberFormat="1" applyFont="1" applyBorder="1" applyAlignment="1">
      <alignment horizontal="right"/>
    </xf>
    <xf numFmtId="0" fontId="21" fillId="0" borderId="10" xfId="0" applyFont="1" applyFill="1" applyBorder="1"/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right" wrapText="1"/>
    </xf>
    <xf numFmtId="0" fontId="0" fillId="35" borderId="21" xfId="0" applyFill="1" applyBorder="1" applyAlignment="1">
      <alignment horizontal="right"/>
    </xf>
    <xf numFmtId="0" fontId="0" fillId="0" borderId="14" xfId="0" applyBorder="1"/>
    <xf numFmtId="0" fontId="0" fillId="0" borderId="20" xfId="0" applyBorder="1"/>
    <xf numFmtId="11" fontId="0" fillId="0" borderId="21" xfId="0" applyNumberFormat="1" applyBorder="1"/>
    <xf numFmtId="15" fontId="0" fillId="35" borderId="21" xfId="0" applyNumberFormat="1" applyFill="1" applyBorder="1" applyAlignment="1">
      <alignment horizontal="right"/>
    </xf>
    <xf numFmtId="0" fontId="0" fillId="0" borderId="20" xfId="0" applyBorder="1" applyAlignment="1">
      <alignment horizontal="right"/>
    </xf>
    <xf numFmtId="0" fontId="21" fillId="0" borderId="14" xfId="0" applyFont="1" applyBorder="1" applyAlignment="1">
      <alignment horizontal="right"/>
    </xf>
    <xf numFmtId="11" fontId="0" fillId="0" borderId="21" xfId="0" applyNumberFormat="1" applyBorder="1" applyAlignment="1">
      <alignment horizontal="right"/>
    </xf>
    <xf numFmtId="0" fontId="22" fillId="0" borderId="21" xfId="0" applyFont="1" applyBorder="1" applyAlignment="1">
      <alignment horizontal="right"/>
    </xf>
    <xf numFmtId="0" fontId="25" fillId="0" borderId="21" xfId="0" applyFont="1" applyBorder="1" applyAlignment="1">
      <alignment horizontal="right" wrapText="1"/>
    </xf>
    <xf numFmtId="164" fontId="25" fillId="0" borderId="21" xfId="0" applyNumberFormat="1" applyFont="1" applyBorder="1" applyAlignment="1">
      <alignment horizontal="right" wrapText="1"/>
    </xf>
    <xf numFmtId="0" fontId="25" fillId="0" borderId="21" xfId="0" applyFont="1" applyBorder="1" applyAlignment="1">
      <alignment horizontal="right"/>
    </xf>
    <xf numFmtId="0" fontId="28" fillId="0" borderId="21" xfId="42" applyBorder="1"/>
    <xf numFmtId="0" fontId="0" fillId="0" borderId="21" xfId="0" applyFill="1" applyBorder="1" applyAlignment="1">
      <alignment horizontal="right"/>
    </xf>
    <xf numFmtId="0" fontId="21" fillId="0" borderId="14" xfId="0" applyFont="1" applyFill="1" applyBorder="1" applyAlignment="1">
      <alignment horizontal="right"/>
    </xf>
    <xf numFmtId="0" fontId="21" fillId="0" borderId="21" xfId="0" applyFont="1" applyFill="1" applyBorder="1" applyAlignment="1">
      <alignment horizontal="right"/>
    </xf>
    <xf numFmtId="0" fontId="30" fillId="0" borderId="21" xfId="0" applyFont="1" applyFill="1" applyBorder="1" applyAlignment="1">
      <alignment horizontal="right" wrapText="1"/>
    </xf>
    <xf numFmtId="164" fontId="30" fillId="0" borderId="21" xfId="0" applyNumberFormat="1" applyFont="1" applyFill="1" applyBorder="1" applyAlignment="1">
      <alignment horizontal="right" wrapText="1"/>
    </xf>
    <xf numFmtId="0" fontId="24" fillId="0" borderId="21" xfId="0" applyFont="1" applyFill="1" applyBorder="1" applyAlignment="1">
      <alignment horizontal="right"/>
    </xf>
    <xf numFmtId="0" fontId="0" fillId="41" borderId="0" xfId="0" applyFill="1" applyBorder="1"/>
    <xf numFmtId="0" fontId="21" fillId="41" borderId="0" xfId="0" applyFont="1" applyFill="1" applyBorder="1"/>
    <xf numFmtId="21" fontId="0" fillId="41" borderId="0" xfId="0" applyNumberFormat="1" applyFill="1" applyBorder="1"/>
    <xf numFmtId="0" fontId="0" fillId="41" borderId="0" xfId="0" applyFill="1" applyBorder="1" applyAlignment="1">
      <alignment horizontal="right"/>
    </xf>
    <xf numFmtId="0" fontId="21" fillId="41" borderId="0" xfId="0" applyFont="1" applyFill="1" applyBorder="1" applyAlignment="1">
      <alignment horizontal="right"/>
    </xf>
    <xf numFmtId="0" fontId="0" fillId="41" borderId="0" xfId="0" applyFont="1" applyFill="1" applyBorder="1" applyAlignment="1">
      <alignment horizontal="right"/>
    </xf>
    <xf numFmtId="0" fontId="24" fillId="41" borderId="0" xfId="0" applyFont="1" applyFill="1" applyBorder="1" applyAlignment="1">
      <alignment horizontal="right"/>
    </xf>
    <xf numFmtId="0" fontId="28" fillId="0" borderId="21" xfId="42" applyBorder="1" applyAlignment="1">
      <alignment horizontal="right"/>
    </xf>
    <xf numFmtId="0" fontId="0" fillId="41" borderId="15" xfId="0" applyFill="1" applyBorder="1" applyAlignment="1">
      <alignment horizontal="right"/>
    </xf>
    <xf numFmtId="21" fontId="0" fillId="0" borderId="10" xfId="0" applyNumberFormat="1" applyBorder="1"/>
    <xf numFmtId="15" fontId="28" fillId="35" borderId="21" xfId="42" applyNumberFormat="1" applyFill="1" applyBorder="1" applyAlignment="1">
      <alignment horizontal="right"/>
    </xf>
    <xf numFmtId="0" fontId="28" fillId="0" borderId="14" xfId="42" applyBorder="1"/>
    <xf numFmtId="11" fontId="28" fillId="0" borderId="21" xfId="42" applyNumberFormat="1" applyBorder="1"/>
    <xf numFmtId="15" fontId="28" fillId="35" borderId="10" xfId="42" applyNumberFormat="1" applyFill="1" applyBorder="1" applyAlignment="1">
      <alignment horizontal="right"/>
    </xf>
    <xf numFmtId="0" fontId="21" fillId="42" borderId="21" xfId="6" applyFont="1" applyFill="1" applyBorder="1"/>
    <xf numFmtId="15" fontId="31" fillId="35" borderId="21" xfId="42" applyNumberFormat="1" applyFont="1" applyFill="1" applyBorder="1" applyAlignment="1">
      <alignment horizontal="right"/>
    </xf>
    <xf numFmtId="22" fontId="28" fillId="0" borderId="10" xfId="42" applyNumberFormat="1" applyBorder="1"/>
    <xf numFmtId="21" fontId="28" fillId="0" borderId="21" xfId="42" applyNumberFormat="1" applyBorder="1"/>
    <xf numFmtId="0" fontId="28" fillId="35" borderId="21" xfId="42" applyFill="1" applyBorder="1" applyAlignment="1">
      <alignment horizontal="right"/>
    </xf>
    <xf numFmtId="0" fontId="0" fillId="0" borderId="21" xfId="0" applyNumberFormat="1" applyBorder="1"/>
    <xf numFmtId="0" fontId="0" fillId="0" borderId="21" xfId="0" applyFill="1" applyBorder="1"/>
    <xf numFmtId="165" fontId="0" fillId="35" borderId="0" xfId="0" applyNumberFormat="1" applyFill="1" applyAlignment="1">
      <alignment horizontal="right"/>
    </xf>
    <xf numFmtId="165" fontId="0" fillId="35" borderId="10" xfId="0" applyNumberFormat="1" applyFill="1" applyBorder="1" applyAlignment="1">
      <alignment horizontal="right"/>
    </xf>
    <xf numFmtId="165" fontId="21" fillId="35" borderId="0" xfId="0" applyNumberFormat="1" applyFont="1" applyFill="1" applyBorder="1" applyAlignment="1">
      <alignment horizontal="right"/>
    </xf>
    <xf numFmtId="165" fontId="21" fillId="35" borderId="10" xfId="0" applyNumberFormat="1" applyFont="1" applyFill="1" applyBorder="1" applyAlignment="1">
      <alignment horizontal="right"/>
    </xf>
    <xf numFmtId="165" fontId="21" fillId="35" borderId="21" xfId="0" applyNumberFormat="1" applyFont="1" applyFill="1" applyBorder="1" applyAlignment="1">
      <alignment horizontal="right"/>
    </xf>
    <xf numFmtId="165" fontId="28" fillId="35" borderId="10" xfId="42" applyNumberFormat="1" applyFill="1" applyBorder="1" applyAlignment="1">
      <alignment horizontal="right"/>
    </xf>
    <xf numFmtId="165" fontId="28" fillId="35" borderId="0" xfId="42" applyNumberFormat="1" applyFill="1" applyAlignment="1">
      <alignment horizontal="right"/>
    </xf>
    <xf numFmtId="165" fontId="0" fillId="35" borderId="21" xfId="0" applyNumberFormat="1" applyFill="1" applyBorder="1" applyAlignment="1">
      <alignment horizontal="right"/>
    </xf>
    <xf numFmtId="165" fontId="28" fillId="35" borderId="21" xfId="42" applyNumberFormat="1" applyFill="1" applyBorder="1" applyAlignment="1">
      <alignment horizontal="right"/>
    </xf>
    <xf numFmtId="165" fontId="28" fillId="35" borderId="0" xfId="42" applyNumberFormat="1" applyFill="1" applyBorder="1" applyAlignment="1">
      <alignment horizontal="right"/>
    </xf>
    <xf numFmtId="165" fontId="0" fillId="0" borderId="0" xfId="0" applyNumberFormat="1"/>
    <xf numFmtId="11" fontId="0" fillId="0" borderId="0" xfId="0" applyNumberFormat="1" applyBorder="1"/>
    <xf numFmtId="0" fontId="6" fillId="2" borderId="16" xfId="6" applyBorder="1"/>
    <xf numFmtId="0" fontId="6" fillId="2" borderId="17" xfId="6" applyBorder="1"/>
    <xf numFmtId="0" fontId="6" fillId="2" borderId="14" xfId="6" applyBorder="1"/>
    <xf numFmtId="21" fontId="21" fillId="0" borderId="21" xfId="0" applyNumberFormat="1" applyFont="1" applyBorder="1"/>
    <xf numFmtId="0" fontId="21" fillId="0" borderId="21" xfId="0" applyNumberFormat="1" applyFont="1" applyBorder="1"/>
    <xf numFmtId="0" fontId="19" fillId="0" borderId="21" xfId="0" applyFont="1" applyBorder="1"/>
    <xf numFmtId="22" fontId="21" fillId="0" borderId="21" xfId="0" applyNumberFormat="1" applyFont="1" applyBorder="1" applyAlignment="1">
      <alignment horizontal="right"/>
    </xf>
    <xf numFmtId="0" fontId="0" fillId="0" borderId="13" xfId="0" applyBorder="1" applyAlignment="1">
      <alignment horizontal="right"/>
    </xf>
    <xf numFmtId="0" fontId="6" fillId="2" borderId="16" xfId="6" applyBorder="1" applyAlignment="1">
      <alignment horizontal="right"/>
    </xf>
    <xf numFmtId="11" fontId="0" fillId="0" borderId="10" xfId="0" applyNumberFormat="1" applyBorder="1" applyAlignment="1">
      <alignment horizontal="right"/>
    </xf>
    <xf numFmtId="0" fontId="22" fillId="0" borderId="10" xfId="0" applyFont="1" applyBorder="1" applyAlignment="1">
      <alignment horizontal="right"/>
    </xf>
    <xf numFmtId="0" fontId="25" fillId="0" borderId="10" xfId="0" applyFont="1" applyBorder="1" applyAlignment="1">
      <alignment horizontal="right" wrapText="1"/>
    </xf>
    <xf numFmtId="164" fontId="25" fillId="0" borderId="10" xfId="0" applyNumberFormat="1" applyFont="1" applyBorder="1" applyAlignment="1">
      <alignment horizontal="right" wrapText="1"/>
    </xf>
    <xf numFmtId="0" fontId="25" fillId="0" borderId="10" xfId="0" applyFont="1" applyBorder="1" applyAlignment="1">
      <alignment horizontal="right"/>
    </xf>
    <xf numFmtId="0" fontId="6" fillId="2" borderId="14" xfId="6" applyBorder="1" applyAlignment="1">
      <alignment horizontal="right"/>
    </xf>
    <xf numFmtId="0" fontId="0" fillId="41" borderId="10" xfId="0" applyFill="1" applyBorder="1"/>
    <xf numFmtId="165" fontId="31" fillId="35" borderId="10" xfId="42" applyNumberFormat="1" applyFont="1" applyFill="1" applyBorder="1" applyAlignment="1">
      <alignment horizontal="right"/>
    </xf>
    <xf numFmtId="0" fontId="0" fillId="0" borderId="21" xfId="0" applyFont="1" applyBorder="1" applyAlignment="1">
      <alignment horizontal="right"/>
    </xf>
    <xf numFmtId="22" fontId="28" fillId="0" borderId="21" xfId="42" applyNumberFormat="1" applyBorder="1"/>
    <xf numFmtId="21" fontId="0" fillId="0" borderId="21" xfId="0" applyNumberFormat="1" applyBorder="1"/>
    <xf numFmtId="0" fontId="0" fillId="0" borderId="21" xfId="0" applyBorder="1" applyAlignment="1">
      <alignment horizontal="center"/>
    </xf>
    <xf numFmtId="165" fontId="0" fillId="35" borderId="18" xfId="0" applyNumberFormat="1" applyFill="1" applyBorder="1" applyAlignment="1">
      <alignment horizontal="right"/>
    </xf>
    <xf numFmtId="0" fontId="0" fillId="0" borderId="18" xfId="0" applyBorder="1"/>
    <xf numFmtId="0" fontId="0" fillId="0" borderId="18" xfId="0" applyBorder="1" applyAlignment="1">
      <alignment horizontal="right"/>
    </xf>
    <xf numFmtId="0" fontId="0" fillId="0" borderId="15" xfId="0" applyBorder="1"/>
    <xf numFmtId="0" fontId="0" fillId="0" borderId="22" xfId="0" applyBorder="1"/>
    <xf numFmtId="0" fontId="6" fillId="2" borderId="15" xfId="6" applyBorder="1"/>
    <xf numFmtId="11" fontId="0" fillId="0" borderId="18" xfId="0" applyNumberFormat="1" applyBorder="1"/>
    <xf numFmtId="0" fontId="0" fillId="0" borderId="10" xfId="0" applyBorder="1" applyAlignment="1">
      <alignment wrapText="1"/>
    </xf>
    <xf numFmtId="0" fontId="28" fillId="0" borderId="0" xfId="42" applyFill="1" applyBorder="1"/>
    <xf numFmtId="0" fontId="21" fillId="35" borderId="0" xfId="0" applyFont="1" applyFill="1" applyBorder="1" applyAlignment="1">
      <alignment horizontal="right"/>
    </xf>
    <xf numFmtId="0" fontId="21" fillId="41" borderId="15" xfId="0" applyFont="1" applyFill="1" applyBorder="1"/>
    <xf numFmtId="0" fontId="31" fillId="0" borderId="17" xfId="42" applyFont="1" applyBorder="1"/>
    <xf numFmtId="0" fontId="28" fillId="0" borderId="12" xfId="42" applyBorder="1"/>
    <xf numFmtId="0" fontId="21" fillId="35" borderId="21" xfId="0" applyFont="1" applyFill="1" applyBorder="1" applyAlignment="1">
      <alignment horizontal="right"/>
    </xf>
    <xf numFmtId="15" fontId="28" fillId="35" borderId="18" xfId="42" applyNumberFormat="1" applyFill="1" applyBorder="1" applyAlignment="1">
      <alignment horizontal="right"/>
    </xf>
    <xf numFmtId="0" fontId="28" fillId="0" borderId="18" xfId="42" applyBorder="1"/>
    <xf numFmtId="0" fontId="28" fillId="0" borderId="15" xfId="42" applyBorder="1"/>
    <xf numFmtId="21" fontId="28" fillId="0" borderId="18" xfId="42" applyNumberFormat="1" applyBorder="1"/>
    <xf numFmtId="165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0" fontId="22" fillId="0" borderId="0" xfId="0" applyFont="1" applyBorder="1" applyAlignment="1">
      <alignment horizontal="right"/>
    </xf>
    <xf numFmtId="0" fontId="25" fillId="0" borderId="0" xfId="0" applyFont="1" applyBorder="1" applyAlignment="1">
      <alignment horizontal="right" wrapText="1"/>
    </xf>
    <xf numFmtId="164" fontId="25" fillId="0" borderId="0" xfId="0" applyNumberFormat="1" applyFont="1" applyBorder="1" applyAlignment="1">
      <alignment horizontal="right" wrapText="1"/>
    </xf>
    <xf numFmtId="0" fontId="25" fillId="0" borderId="0" xfId="0" applyFont="1" applyBorder="1" applyAlignment="1">
      <alignment horizontal="right"/>
    </xf>
    <xf numFmtId="0" fontId="28" fillId="0" borderId="21" xfId="42" applyFill="1" applyBorder="1"/>
    <xf numFmtId="165" fontId="21" fillId="35" borderId="18" xfId="0" applyNumberFormat="1" applyFont="1" applyFill="1" applyBorder="1" applyAlignment="1">
      <alignment horizontal="right"/>
    </xf>
    <xf numFmtId="0" fontId="21" fillId="0" borderId="18" xfId="0" applyNumberFormat="1" applyFont="1" applyBorder="1"/>
    <xf numFmtId="0" fontId="21" fillId="0" borderId="18" xfId="0" applyFont="1" applyBorder="1" applyAlignment="1">
      <alignment horizontal="right"/>
    </xf>
    <xf numFmtId="21" fontId="21" fillId="0" borderId="18" xfId="0" applyNumberFormat="1" applyFont="1" applyBorder="1"/>
    <xf numFmtId="22" fontId="21" fillId="0" borderId="0" xfId="0" applyNumberFormat="1" applyFont="1" applyBorder="1" applyAlignment="1">
      <alignment horizontal="right"/>
    </xf>
    <xf numFmtId="165" fontId="0" fillId="35" borderId="0" xfId="0" applyNumberForma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35" borderId="0" xfId="0" applyFill="1" applyBorder="1" applyAlignment="1">
      <alignment horizontal="right" wrapText="1"/>
    </xf>
    <xf numFmtId="0" fontId="0" fillId="0" borderId="0" xfId="0" applyBorder="1" applyAlignment="1">
      <alignment horizontal="center" wrapText="1"/>
    </xf>
    <xf numFmtId="0" fontId="18" fillId="38" borderId="17" xfId="0" applyFont="1" applyFill="1" applyBorder="1" applyAlignment="1">
      <alignment horizontal="center" wrapText="1"/>
    </xf>
    <xf numFmtId="0" fontId="18" fillId="38" borderId="0" xfId="0" applyFont="1" applyFill="1" applyBorder="1" applyAlignment="1">
      <alignment horizontal="center" wrapText="1"/>
    </xf>
    <xf numFmtId="0" fontId="16" fillId="36" borderId="0" xfId="0" applyFont="1" applyFill="1" applyBorder="1" applyAlignment="1">
      <alignment horizontal="center" wrapText="1"/>
    </xf>
    <xf numFmtId="0" fontId="16" fillId="37" borderId="0" xfId="0" applyFont="1" applyFill="1" applyBorder="1" applyAlignment="1">
      <alignment horizontal="center" wrapText="1"/>
    </xf>
    <xf numFmtId="0" fontId="6" fillId="37" borderId="0" xfId="6" applyFill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6" fillId="2" borderId="0" xfId="6" applyBorder="1" applyAlignment="1">
      <alignment horizontal="center" wrapText="1"/>
    </xf>
    <xf numFmtId="0" fontId="8" fillId="4" borderId="0" xfId="8" applyBorder="1" applyAlignment="1">
      <alignment horizontal="center" wrapText="1"/>
    </xf>
    <xf numFmtId="0" fontId="27" fillId="40" borderId="23" xfId="0" applyFont="1" applyFill="1" applyBorder="1" applyAlignment="1">
      <alignment horizontal="center" wrapText="1"/>
    </xf>
    <xf numFmtId="0" fontId="26" fillId="40" borderId="23" xfId="42" applyFont="1" applyFill="1" applyBorder="1" applyAlignment="1">
      <alignment horizontal="center" wrapText="1"/>
    </xf>
    <xf numFmtId="0" fontId="29" fillId="39" borderId="23" xfId="0" applyFont="1" applyFill="1" applyBorder="1" applyAlignment="1">
      <alignment horizontal="center" wrapText="1"/>
    </xf>
    <xf numFmtId="0" fontId="28" fillId="35" borderId="0" xfId="42" applyFill="1" applyBorder="1"/>
    <xf numFmtId="15" fontId="28" fillId="35" borderId="18" xfId="42" applyNumberFormat="1" applyFill="1" applyBorder="1"/>
    <xf numFmtId="0" fontId="0" fillId="35" borderId="0" xfId="0" applyFill="1"/>
    <xf numFmtId="15" fontId="0" fillId="35" borderId="0" xfId="0" applyNumberFormat="1" applyFill="1"/>
    <xf numFmtId="15" fontId="28" fillId="35" borderId="0" xfId="42" applyNumberFormat="1" applyFill="1"/>
    <xf numFmtId="15" fontId="0" fillId="35" borderId="0" xfId="0" applyNumberFormat="1" applyFill="1" applyBorder="1"/>
    <xf numFmtId="0" fontId="0" fillId="0" borderId="0" xfId="0" applyNumberFormat="1" applyBorder="1" applyAlignment="1">
      <alignment horizontal="center"/>
    </xf>
    <xf numFmtId="2" fontId="0" fillId="0" borderId="0" xfId="0" applyNumberFormat="1"/>
    <xf numFmtId="2" fontId="0" fillId="0" borderId="10" xfId="0" applyNumberFormat="1" applyBorder="1"/>
    <xf numFmtId="1" fontId="0" fillId="0" borderId="0" xfId="0" applyNumberFormat="1"/>
    <xf numFmtId="1" fontId="0" fillId="0" borderId="10" xfId="0" applyNumberFormat="1" applyBorder="1"/>
    <xf numFmtId="1" fontId="0" fillId="0" borderId="0" xfId="0" applyNumberFormat="1" applyAlignment="1">
      <alignment horizontal="right"/>
    </xf>
    <xf numFmtId="0" fontId="0" fillId="0" borderId="10" xfId="0" applyNumberFormat="1" applyBorder="1" applyAlignment="1">
      <alignment horizontal="center"/>
    </xf>
    <xf numFmtId="0" fontId="18" fillId="34" borderId="0" xfId="0" applyFont="1" applyFill="1" applyBorder="1" applyAlignment="1">
      <alignment horizontal="center" wrapText="1"/>
    </xf>
    <xf numFmtId="0" fontId="18" fillId="33" borderId="0" xfId="0" applyFont="1" applyFill="1" applyBorder="1" applyAlignment="1">
      <alignment horizontal="center" wrapText="1"/>
    </xf>
    <xf numFmtId="0" fontId="18" fillId="36" borderId="0" xfId="0" applyFont="1" applyFill="1" applyBorder="1" applyAlignment="1">
      <alignment horizontal="center" wrapText="1"/>
    </xf>
    <xf numFmtId="14" fontId="0" fillId="35" borderId="0" xfId="0" applyNumberFormat="1" applyFill="1"/>
    <xf numFmtId="2" fontId="0" fillId="0" borderId="0" xfId="0" applyNumberFormat="1" applyBorder="1"/>
    <xf numFmtId="1" fontId="0" fillId="0" borderId="0" xfId="0" applyNumberFormat="1" applyBorder="1"/>
    <xf numFmtId="2" fontId="28" fillId="0" borderId="18" xfId="42" applyNumberFormat="1" applyBorder="1"/>
    <xf numFmtId="2" fontId="28" fillId="0" borderId="21" xfId="42" applyNumberFormat="1" applyBorder="1"/>
    <xf numFmtId="2" fontId="21" fillId="0" borderId="0" xfId="0" applyNumberFormat="1" applyFont="1" applyBorder="1"/>
    <xf numFmtId="2" fontId="28" fillId="0" borderId="18" xfId="42" applyNumberFormat="1" applyBorder="1" applyAlignment="1">
      <alignment horizontal="right"/>
    </xf>
    <xf numFmtId="2" fontId="21" fillId="0" borderId="0" xfId="0" applyNumberFormat="1" applyFont="1"/>
    <xf numFmtId="2" fontId="21" fillId="0" borderId="10" xfId="0" applyNumberFormat="1" applyFont="1" applyBorder="1"/>
    <xf numFmtId="1" fontId="28" fillId="0" borderId="18" xfId="42" applyNumberFormat="1" applyBorder="1"/>
    <xf numFmtId="1" fontId="28" fillId="0" borderId="21" xfId="42" applyNumberFormat="1" applyBorder="1"/>
    <xf numFmtId="1" fontId="21" fillId="0" borderId="0" xfId="0" applyNumberFormat="1" applyFont="1" applyBorder="1"/>
    <xf numFmtId="1" fontId="28" fillId="0" borderId="18" xfId="42" applyNumberFormat="1" applyBorder="1" applyAlignment="1">
      <alignment horizontal="right"/>
    </xf>
    <xf numFmtId="1" fontId="21" fillId="0" borderId="0" xfId="0" applyNumberFormat="1" applyFont="1"/>
    <xf numFmtId="1" fontId="21" fillId="0" borderId="10" xfId="0" applyNumberFormat="1" applyFont="1" applyBorder="1"/>
    <xf numFmtId="2" fontId="21" fillId="0" borderId="21" xfId="0" applyNumberFormat="1" applyFont="1" applyBorder="1"/>
    <xf numFmtId="2" fontId="0" fillId="0" borderId="21" xfId="0" applyNumberFormat="1" applyBorder="1"/>
    <xf numFmtId="2" fontId="28" fillId="0" borderId="10" xfId="42" applyNumberFormat="1" applyBorder="1"/>
    <xf numFmtId="2" fontId="28" fillId="0" borderId="0" xfId="42" applyNumberFormat="1"/>
    <xf numFmtId="2" fontId="0" fillId="0" borderId="0" xfId="0" applyNumberFormat="1" applyBorder="1" applyAlignment="1">
      <alignment horizontal="right"/>
    </xf>
    <xf numFmtId="2" fontId="28" fillId="0" borderId="0" xfId="42" applyNumberFormat="1" applyBorder="1"/>
    <xf numFmtId="1" fontId="21" fillId="0" borderId="21" xfId="0" applyNumberFormat="1" applyFont="1" applyBorder="1"/>
    <xf numFmtId="1" fontId="0" fillId="0" borderId="21" xfId="0" applyNumberFormat="1" applyBorder="1"/>
    <xf numFmtId="1" fontId="28" fillId="0" borderId="10" xfId="42" applyNumberFormat="1" applyBorder="1"/>
    <xf numFmtId="1" fontId="28" fillId="0" borderId="0" xfId="42" applyNumberFormat="1"/>
    <xf numFmtId="1" fontId="0" fillId="0" borderId="0" xfId="0" applyNumberFormat="1" applyBorder="1" applyAlignment="1">
      <alignment horizontal="right"/>
    </xf>
    <xf numFmtId="1" fontId="0" fillId="41" borderId="0" xfId="0" applyNumberFormat="1" applyFill="1" applyBorder="1"/>
    <xf numFmtId="1" fontId="28" fillId="0" borderId="0" xfId="42" applyNumberFormat="1" applyBorder="1"/>
    <xf numFmtId="1" fontId="0" fillId="0" borderId="0" xfId="0" applyNumberFormat="1" applyFill="1" applyBorder="1"/>
    <xf numFmtId="2" fontId="0" fillId="0" borderId="21" xfId="0" applyNumberFormat="1" applyFill="1" applyBorder="1" applyAlignment="1">
      <alignment horizontal="right"/>
    </xf>
    <xf numFmtId="2" fontId="0" fillId="41" borderId="0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1" fontId="0" fillId="0" borderId="21" xfId="0" applyNumberFormat="1" applyFill="1" applyBorder="1" applyAlignment="1">
      <alignment horizontal="right"/>
    </xf>
    <xf numFmtId="1" fontId="0" fillId="41" borderId="0" xfId="0" applyNumberForma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2" fontId="0" fillId="0" borderId="17" xfId="0" applyNumberFormat="1" applyBorder="1"/>
    <xf numFmtId="2" fontId="0" fillId="0" borderId="16" xfId="0" applyNumberFormat="1" applyBorder="1"/>
    <xf numFmtId="2" fontId="28" fillId="0" borderId="15" xfId="42" applyNumberFormat="1" applyBorder="1"/>
    <xf numFmtId="2" fontId="28" fillId="0" borderId="14" xfId="42" applyNumberFormat="1" applyBorder="1"/>
    <xf numFmtId="2" fontId="21" fillId="0" borderId="17" xfId="0" applyNumberFormat="1" applyFont="1" applyBorder="1"/>
    <xf numFmtId="2" fontId="28" fillId="0" borderId="15" xfId="42" applyNumberFormat="1" applyBorder="1" applyAlignment="1">
      <alignment horizontal="right"/>
    </xf>
    <xf numFmtId="2" fontId="21" fillId="0" borderId="14" xfId="0" applyNumberFormat="1" applyFont="1" applyBorder="1"/>
    <xf numFmtId="2" fontId="21" fillId="0" borderId="16" xfId="0" applyNumberFormat="1" applyFont="1" applyBorder="1"/>
    <xf numFmtId="2" fontId="28" fillId="0" borderId="16" xfId="42" applyNumberFormat="1" applyBorder="1"/>
    <xf numFmtId="2" fontId="28" fillId="0" borderId="17" xfId="42" applyNumberFormat="1" applyBorder="1"/>
    <xf numFmtId="2" fontId="0" fillId="0" borderId="14" xfId="0" applyNumberFormat="1" applyBorder="1"/>
    <xf numFmtId="2" fontId="21" fillId="0" borderId="17" xfId="0" applyNumberFormat="1" applyFont="1" applyBorder="1" applyAlignment="1">
      <alignment horizontal="right"/>
    </xf>
    <xf numFmtId="2" fontId="21" fillId="0" borderId="14" xfId="0" applyNumberFormat="1" applyFont="1" applyFill="1" applyBorder="1" applyAlignment="1">
      <alignment horizontal="right"/>
    </xf>
    <xf numFmtId="2" fontId="0" fillId="41" borderId="17" xfId="0" applyNumberFormat="1" applyFill="1" applyBorder="1" applyAlignment="1">
      <alignment horizontal="right"/>
    </xf>
    <xf numFmtId="2" fontId="0" fillId="0" borderId="17" xfId="0" applyNumberFormat="1" applyFill="1" applyBorder="1" applyAlignment="1">
      <alignment horizontal="right"/>
    </xf>
    <xf numFmtId="2" fontId="21" fillId="41" borderId="17" xfId="0" applyNumberFormat="1" applyFont="1" applyFill="1" applyBorder="1"/>
    <xf numFmtId="2" fontId="31" fillId="0" borderId="17" xfId="42" applyNumberFormat="1" applyFont="1" applyBorder="1"/>
    <xf numFmtId="2" fontId="28" fillId="0" borderId="12" xfId="42" applyNumberFormat="1" applyBorder="1"/>
    <xf numFmtId="2" fontId="0" fillId="0" borderId="12" xfId="0" applyNumberFormat="1" applyBorder="1"/>
    <xf numFmtId="2" fontId="21" fillId="0" borderId="0" xfId="0" applyNumberFormat="1" applyFont="1" applyBorder="1" applyAlignment="1">
      <alignment horizontal="right"/>
    </xf>
    <xf numFmtId="1" fontId="0" fillId="0" borderId="21" xfId="0" applyNumberFormat="1" applyBorder="1" applyAlignment="1">
      <alignment horizontal="right"/>
    </xf>
    <xf numFmtId="0" fontId="0" fillId="0" borderId="16" xfId="0" applyBorder="1" applyAlignment="1">
      <alignment wrapText="1"/>
    </xf>
    <xf numFmtId="0" fontId="32" fillId="0" borderId="10" xfId="0" applyFont="1" applyBorder="1"/>
    <xf numFmtId="0" fontId="28" fillId="0" borderId="0" xfId="42" applyAlignment="1">
      <alignment horizontal="center"/>
    </xf>
    <xf numFmtId="0" fontId="18" fillId="38" borderId="17" xfId="6" applyFont="1" applyFill="1" applyBorder="1" applyAlignment="1">
      <alignment horizontal="center" wrapText="1"/>
    </xf>
    <xf numFmtId="0" fontId="18" fillId="36" borderId="0" xfId="6" applyFont="1" applyFill="1" applyBorder="1" applyAlignment="1">
      <alignment horizontal="center" wrapText="1"/>
    </xf>
    <xf numFmtId="0" fontId="6" fillId="41" borderId="0" xfId="6" applyFill="1" applyBorder="1" applyAlignment="1">
      <alignment horizontal="center" wrapText="1"/>
    </xf>
    <xf numFmtId="0" fontId="16" fillId="41" borderId="0" xfId="0" applyFont="1" applyFill="1" applyBorder="1" applyAlignment="1">
      <alignment horizontal="center" wrapText="1"/>
    </xf>
    <xf numFmtId="0" fontId="7" fillId="41" borderId="0" xfId="7" applyFill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W19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12" sqref="N12:CQ13"/>
    </sheetView>
  </sheetViews>
  <sheetFormatPr defaultRowHeight="15"/>
  <cols>
    <col min="1" max="1" width="12.42578125" style="26" customWidth="1"/>
    <col min="2" max="2" width="7.28515625" style="1" customWidth="1"/>
    <col min="3" max="3" width="7" style="1" customWidth="1"/>
    <col min="4" max="4" width="8.140625" style="1" customWidth="1"/>
    <col min="5" max="5" width="8.85546875" style="1" customWidth="1"/>
    <col min="6" max="6" width="9" style="1" customWidth="1"/>
    <col min="7" max="8" width="9.140625" style="1" customWidth="1"/>
    <col min="9" max="9" width="7" style="1" customWidth="1"/>
    <col min="10" max="10" width="9.140625" style="27"/>
    <col min="11" max="11" width="11" style="1" customWidth="1"/>
    <col min="12" max="12" width="7.5703125" style="4" customWidth="1"/>
    <col min="13" max="13" width="9.28515625" style="44" customWidth="1"/>
    <col min="14" max="14" width="9.42578125" style="35" bestFit="1" customWidth="1"/>
    <col min="15" max="15" width="11.140625" style="4" bestFit="1" customWidth="1"/>
    <col min="16" max="16" width="9.5703125" style="1" bestFit="1" customWidth="1"/>
    <col min="17" max="17" width="9.42578125" style="1" bestFit="1" customWidth="1"/>
    <col min="18" max="23" width="9.28515625" style="1" bestFit="1" customWidth="1"/>
    <col min="24" max="24" width="9.28515625" style="44" bestFit="1" customWidth="1"/>
    <col min="25" max="25" width="9.28515625" style="1" customWidth="1"/>
    <col min="26" max="27" width="9.28515625" style="1" bestFit="1" customWidth="1"/>
    <col min="28" max="28" width="7.7109375" style="1" customWidth="1"/>
    <col min="29" max="38" width="9.28515625" style="1" customWidth="1"/>
    <col min="39" max="39" width="12" style="1" customWidth="1"/>
    <col min="40" max="50" width="9.28515625" style="1" customWidth="1"/>
    <col min="51" max="54" width="11" style="1" customWidth="1"/>
    <col min="55" max="60" width="9.28515625" style="1" customWidth="1"/>
    <col min="61" max="62" width="11" style="1" customWidth="1"/>
    <col min="63" max="63" width="12" style="1" customWidth="1"/>
    <col min="64" max="64" width="11" style="1" customWidth="1"/>
    <col min="65" max="77" width="9.28515625" style="1" customWidth="1"/>
    <col min="78" max="79" width="9.28515625" style="1" bestFit="1" customWidth="1"/>
    <col min="80" max="80" width="9.5703125" style="1" bestFit="1" customWidth="1"/>
    <col min="81" max="87" width="9.28515625" style="1" bestFit="1" customWidth="1"/>
    <col min="88" max="88" width="9.5703125" style="1" customWidth="1"/>
    <col min="89" max="89" width="9.28515625" style="27" bestFit="1" customWidth="1"/>
    <col min="90" max="92" width="9.28515625" style="1" customWidth="1"/>
    <col min="93" max="97" width="9.140625" style="1"/>
    <col min="98" max="98" width="9.140625" style="27"/>
    <col min="99" max="104" width="9.140625" style="1"/>
    <col min="105" max="105" width="9.140625" style="27"/>
    <col min="106" max="106" width="9.140625" style="1"/>
    <col min="107" max="107" width="9.140625" style="27"/>
    <col min="108" max="16384" width="9.140625" style="1"/>
  </cols>
  <sheetData>
    <row r="1" spans="1:142" s="4" customFormat="1" ht="75">
      <c r="A1" s="239" t="s">
        <v>138</v>
      </c>
      <c r="B1" s="4" t="s">
        <v>48</v>
      </c>
      <c r="C1" s="4" t="s">
        <v>47</v>
      </c>
      <c r="D1" s="221" t="s">
        <v>132</v>
      </c>
      <c r="E1" s="221" t="s">
        <v>135</v>
      </c>
      <c r="F1" s="221" t="s">
        <v>133</v>
      </c>
      <c r="G1" s="221" t="s">
        <v>134</v>
      </c>
      <c r="H1" s="221" t="s">
        <v>137</v>
      </c>
      <c r="I1" s="240" t="s">
        <v>86</v>
      </c>
      <c r="J1" s="222" t="s">
        <v>64</v>
      </c>
      <c r="K1" s="240" t="s">
        <v>65</v>
      </c>
      <c r="L1" s="326" t="s">
        <v>52</v>
      </c>
      <c r="M1" s="241" t="s">
        <v>89</v>
      </c>
      <c r="N1" s="265" t="s">
        <v>0</v>
      </c>
      <c r="O1" s="10" t="s">
        <v>1</v>
      </c>
      <c r="P1" s="265" t="s">
        <v>2</v>
      </c>
      <c r="Q1" s="265" t="s">
        <v>1</v>
      </c>
      <c r="R1" s="266" t="s">
        <v>3</v>
      </c>
      <c r="S1" s="266" t="s">
        <v>1</v>
      </c>
      <c r="T1" s="266" t="s">
        <v>4</v>
      </c>
      <c r="U1" s="266" t="s">
        <v>1</v>
      </c>
      <c r="V1" s="242" t="s">
        <v>5</v>
      </c>
      <c r="W1" s="242" t="s">
        <v>6</v>
      </c>
      <c r="X1" s="327" t="s">
        <v>7</v>
      </c>
      <c r="Y1" s="242" t="s">
        <v>1</v>
      </c>
      <c r="Z1" s="267" t="s">
        <v>8</v>
      </c>
      <c r="AA1" s="267" t="s">
        <v>9</v>
      </c>
      <c r="AB1" s="328" t="s">
        <v>10</v>
      </c>
      <c r="AC1" s="243" t="s">
        <v>1</v>
      </c>
      <c r="AD1" s="243" t="s">
        <v>11</v>
      </c>
      <c r="AE1" s="243" t="s">
        <v>12</v>
      </c>
      <c r="AF1" s="243" t="s">
        <v>13</v>
      </c>
      <c r="AG1" s="243" t="s">
        <v>14</v>
      </c>
      <c r="AH1" s="243"/>
      <c r="AI1" s="244" t="s">
        <v>15</v>
      </c>
      <c r="AJ1" s="244" t="s">
        <v>8</v>
      </c>
      <c r="AK1" s="244" t="s">
        <v>9</v>
      </c>
      <c r="AL1" s="245" t="s">
        <v>10</v>
      </c>
      <c r="AM1" s="244" t="s">
        <v>1</v>
      </c>
      <c r="AN1" s="244" t="s">
        <v>11</v>
      </c>
      <c r="AO1" s="244" t="s">
        <v>12</v>
      </c>
      <c r="AP1" s="244" t="s">
        <v>13</v>
      </c>
      <c r="AQ1" s="244" t="s">
        <v>14</v>
      </c>
      <c r="AR1" s="244" t="s">
        <v>13</v>
      </c>
      <c r="AS1" s="246" t="s">
        <v>16</v>
      </c>
      <c r="AT1" s="246" t="s">
        <v>17</v>
      </c>
      <c r="AU1" s="246" t="s">
        <v>18</v>
      </c>
      <c r="AV1" s="246" t="s">
        <v>17</v>
      </c>
      <c r="AW1" s="246" t="s">
        <v>19</v>
      </c>
      <c r="AX1" s="246" t="s">
        <v>17</v>
      </c>
      <c r="AY1" s="246" t="s">
        <v>20</v>
      </c>
      <c r="AZ1" s="246" t="s">
        <v>17</v>
      </c>
      <c r="BA1" s="246" t="s">
        <v>21</v>
      </c>
      <c r="BB1" s="246" t="s">
        <v>17</v>
      </c>
      <c r="BC1" s="246" t="s">
        <v>16</v>
      </c>
      <c r="BD1" s="246" t="s">
        <v>17</v>
      </c>
      <c r="BE1" s="246" t="s">
        <v>18</v>
      </c>
      <c r="BF1" s="246" t="s">
        <v>17</v>
      </c>
      <c r="BG1" s="246" t="s">
        <v>19</v>
      </c>
      <c r="BH1" s="246" t="s">
        <v>17</v>
      </c>
      <c r="BI1" s="246" t="s">
        <v>20</v>
      </c>
      <c r="BJ1" s="246" t="s">
        <v>17</v>
      </c>
      <c r="BK1" s="246" t="s">
        <v>21</v>
      </c>
      <c r="BL1" s="246" t="s">
        <v>17</v>
      </c>
      <c r="BM1" s="247" t="s">
        <v>22</v>
      </c>
      <c r="BN1" s="246" t="s">
        <v>1</v>
      </c>
      <c r="BO1" s="246" t="s">
        <v>23</v>
      </c>
      <c r="BP1" s="246" t="s">
        <v>24</v>
      </c>
      <c r="BQ1" s="246" t="s">
        <v>25</v>
      </c>
      <c r="BR1" s="246" t="s">
        <v>1</v>
      </c>
      <c r="BS1" s="246" t="s">
        <v>26</v>
      </c>
      <c r="BT1" s="247" t="s">
        <v>27</v>
      </c>
      <c r="BU1" s="246" t="s">
        <v>1</v>
      </c>
      <c r="BV1" s="247" t="s">
        <v>28</v>
      </c>
      <c r="BW1" s="246" t="s">
        <v>1</v>
      </c>
      <c r="BX1" s="329" t="s">
        <v>29</v>
      </c>
      <c r="BY1" s="246" t="s">
        <v>1</v>
      </c>
      <c r="BZ1" s="330" t="s">
        <v>30</v>
      </c>
      <c r="CA1" s="330" t="s">
        <v>31</v>
      </c>
      <c r="CB1" s="330" t="s">
        <v>32</v>
      </c>
      <c r="CC1" s="330" t="s">
        <v>33</v>
      </c>
      <c r="CD1" s="330" t="s">
        <v>34</v>
      </c>
      <c r="CE1" s="330" t="s">
        <v>35</v>
      </c>
      <c r="CF1" s="330" t="s">
        <v>36</v>
      </c>
      <c r="CG1" s="331" t="s">
        <v>37</v>
      </c>
      <c r="CH1" s="331" t="s">
        <v>38</v>
      </c>
      <c r="CI1" s="331" t="s">
        <v>39</v>
      </c>
      <c r="CJ1" s="330" t="s">
        <v>40</v>
      </c>
      <c r="CK1" s="330" t="s">
        <v>41</v>
      </c>
      <c r="CL1" s="330" t="s">
        <v>102</v>
      </c>
      <c r="CM1" s="248" t="s">
        <v>122</v>
      </c>
      <c r="CN1" s="248" t="s">
        <v>123</v>
      </c>
      <c r="CO1" s="44" t="s">
        <v>99</v>
      </c>
      <c r="CP1" s="44" t="s">
        <v>100</v>
      </c>
      <c r="CQ1" s="44" t="s">
        <v>101</v>
      </c>
      <c r="CR1" s="249" t="s">
        <v>71</v>
      </c>
      <c r="CS1" s="249" t="s">
        <v>72</v>
      </c>
      <c r="CT1" s="250" t="s">
        <v>73</v>
      </c>
      <c r="CU1" s="249" t="s">
        <v>54</v>
      </c>
      <c r="CV1" s="249" t="s">
        <v>74</v>
      </c>
      <c r="CW1" s="249" t="s">
        <v>75</v>
      </c>
      <c r="CX1" s="249" t="s">
        <v>76</v>
      </c>
      <c r="CY1" s="249" t="s">
        <v>77</v>
      </c>
      <c r="CZ1" s="249" t="s">
        <v>78</v>
      </c>
      <c r="DA1" s="249" t="s">
        <v>79</v>
      </c>
      <c r="DB1" s="249" t="s">
        <v>80</v>
      </c>
      <c r="DC1" s="251" t="s">
        <v>81</v>
      </c>
    </row>
    <row r="2" spans="1:142" s="63" customFormat="1">
      <c r="A2" s="28"/>
    </row>
    <row r="3" spans="1:142" s="63" customFormat="1">
      <c r="A3" s="28"/>
    </row>
    <row r="4" spans="1:142" s="63" customFormat="1">
      <c r="A4" s="28"/>
    </row>
    <row r="5" spans="1:142" s="63" customFormat="1">
      <c r="A5" s="28"/>
    </row>
    <row r="6" spans="1:142" s="63" customFormat="1">
      <c r="A6" s="28"/>
    </row>
    <row r="7" spans="1:142" s="63" customFormat="1">
      <c r="A7" s="28"/>
    </row>
    <row r="8" spans="1:142" s="63" customFormat="1">
      <c r="A8" s="28"/>
    </row>
    <row r="9" spans="1:142" s="63" customFormat="1">
      <c r="A9" s="28"/>
    </row>
    <row r="10" spans="1:142" s="63" customFormat="1">
      <c r="A10" s="28"/>
    </row>
    <row r="11" spans="1:142" s="77" customFormat="1">
      <c r="A11" s="72"/>
    </row>
    <row r="12" spans="1:142" s="4" customFormat="1">
      <c r="A12" s="257">
        <v>42419</v>
      </c>
      <c r="B12" s="240">
        <v>0.7</v>
      </c>
      <c r="C12" s="240">
        <v>11.6</v>
      </c>
      <c r="D12" s="240">
        <v>39.4</v>
      </c>
      <c r="E12" s="222">
        <v>15.5</v>
      </c>
      <c r="F12" s="222">
        <v>-14.9</v>
      </c>
      <c r="G12" s="222">
        <v>-0.5</v>
      </c>
      <c r="H12" s="222">
        <v>4.0999999999999996</v>
      </c>
      <c r="I12" s="258">
        <v>0.56000000000000005</v>
      </c>
      <c r="J12" s="29" t="s">
        <v>109</v>
      </c>
      <c r="K12" s="270">
        <v>1000</v>
      </c>
      <c r="L12" s="270">
        <v>228.7</v>
      </c>
      <c r="M12" s="303">
        <f>1/AB12</f>
        <v>6.4</v>
      </c>
      <c r="N12" s="4">
        <v>8.6106000000000002E-2</v>
      </c>
      <c r="O12" s="4">
        <v>1.7694000000000001E-2</v>
      </c>
      <c r="P12" s="269">
        <v>0.15073</v>
      </c>
      <c r="Q12" s="4">
        <v>3.5387000000000002E-2</v>
      </c>
      <c r="R12" s="4">
        <v>8.3905000000000004E-3</v>
      </c>
      <c r="S12" s="4">
        <v>4.9881999999999999E-3</v>
      </c>
      <c r="T12" s="4">
        <v>1.1442000000000001E-2</v>
      </c>
      <c r="U12" s="4">
        <v>6.8878000000000003E-3</v>
      </c>
      <c r="V12" s="4">
        <v>3.6044999999999998</v>
      </c>
      <c r="W12" s="4">
        <v>3.5478000000000001</v>
      </c>
      <c r="X12" s="303">
        <v>3.5762</v>
      </c>
      <c r="Y12" s="4">
        <v>2.8337000000000001E-2</v>
      </c>
      <c r="Z12" s="4">
        <v>0.1555</v>
      </c>
      <c r="AA12" s="4">
        <v>0.15668000000000001</v>
      </c>
      <c r="AB12" s="4">
        <v>0.15625</v>
      </c>
      <c r="AC12" s="4">
        <v>1.1758000000000001E-3</v>
      </c>
      <c r="AD12" s="4">
        <v>7.5449000000000002E-2</v>
      </c>
      <c r="AE12" s="4">
        <v>0.17821999999999999</v>
      </c>
      <c r="AF12" s="180">
        <v>4.5218000000000003E-3</v>
      </c>
      <c r="AG12" s="4">
        <v>0.18798999999999999</v>
      </c>
      <c r="AH12" s="180">
        <v>1.5372000000000001E-3</v>
      </c>
      <c r="AI12" s="4">
        <v>120</v>
      </c>
      <c r="AJ12" s="4">
        <v>7.5166999999999998E-2</v>
      </c>
      <c r="AK12" s="4">
        <v>8.9370000000000005E-2</v>
      </c>
      <c r="AL12" s="4">
        <v>8.3007999999999998E-2</v>
      </c>
      <c r="AM12" s="4">
        <v>1.4203E-2</v>
      </c>
      <c r="AN12" s="4">
        <v>0.13982</v>
      </c>
      <c r="AO12" s="4">
        <v>0.10742</v>
      </c>
      <c r="AP12" s="180">
        <v>4.4286000000000004E-3</v>
      </c>
      <c r="AQ12" s="4">
        <v>0.19042999999999999</v>
      </c>
      <c r="AR12" s="180">
        <v>1.7255E-3</v>
      </c>
      <c r="AS12" s="180">
        <v>1.7541E-3</v>
      </c>
      <c r="AT12" s="180">
        <v>1.3142E-3</v>
      </c>
      <c r="AU12" s="4">
        <v>3.5368000000000001E-3</v>
      </c>
      <c r="AV12" s="4">
        <v>1.9811999999999998E-3</v>
      </c>
      <c r="AW12" s="180">
        <v>7.6500000000000003E-5</v>
      </c>
      <c r="AX12" s="180">
        <v>6.05E-5</v>
      </c>
      <c r="AY12" s="4">
        <v>1.102E-4</v>
      </c>
      <c r="AZ12" s="4">
        <v>1.4032000000000001E-4</v>
      </c>
      <c r="BA12" s="180">
        <v>1.8199999999999999E-5</v>
      </c>
      <c r="BB12" s="180">
        <v>2.2900000000000001E-5</v>
      </c>
      <c r="BC12" s="180">
        <v>1.916E-2</v>
      </c>
      <c r="BD12" s="180">
        <v>3.0346000000000001E-2</v>
      </c>
      <c r="BE12" s="4">
        <v>2.4566000000000002E-3</v>
      </c>
      <c r="BF12" s="4">
        <v>2.2404999999999999E-3</v>
      </c>
      <c r="BG12" s="180">
        <v>7.4599999999999997E-5</v>
      </c>
      <c r="BH12" s="180">
        <v>5.7800000000000002E-5</v>
      </c>
      <c r="BI12" s="180">
        <v>4.6600000000000001E-5</v>
      </c>
      <c r="BJ12" s="180">
        <v>3.7599999999999999E-5</v>
      </c>
      <c r="BK12" s="180">
        <v>3.3800000000000002E-5</v>
      </c>
      <c r="BL12" s="180">
        <v>3.0199999999999999E-5</v>
      </c>
      <c r="BM12" s="4">
        <v>0.15356</v>
      </c>
      <c r="BN12" s="4">
        <v>5.5206999999999999E-2</v>
      </c>
      <c r="BO12" s="4">
        <v>3.3170999999999999E-2</v>
      </c>
      <c r="BP12" s="4">
        <v>5.9166000000000003E-2</v>
      </c>
      <c r="BQ12" s="4">
        <v>4.6169000000000002E-2</v>
      </c>
      <c r="BR12" s="4">
        <v>6.8832000000000004E-2</v>
      </c>
      <c r="BS12" s="180">
        <v>1.8381000000000002E-2</v>
      </c>
      <c r="BT12" s="4">
        <v>0.10739</v>
      </c>
      <c r="BU12" s="4">
        <v>8.8236999999999996E-2</v>
      </c>
      <c r="BV12" s="4">
        <v>17.965</v>
      </c>
      <c r="BW12" s="4">
        <v>11.483000000000001</v>
      </c>
      <c r="BX12" s="269">
        <v>3.3260000000000001</v>
      </c>
      <c r="BY12" s="4">
        <v>0.74495999999999996</v>
      </c>
      <c r="BZ12" s="4">
        <v>0.08</v>
      </c>
      <c r="CA12" s="4">
        <v>2.5</v>
      </c>
      <c r="CB12" s="270">
        <v>230.28</v>
      </c>
      <c r="CC12" s="4">
        <v>0.35299999999999998</v>
      </c>
      <c r="CD12" s="4">
        <v>8</v>
      </c>
      <c r="CE12" s="4">
        <v>45</v>
      </c>
      <c r="CF12" s="4">
        <v>0</v>
      </c>
      <c r="CG12" s="4">
        <v>9</v>
      </c>
      <c r="CH12" s="4">
        <v>10</v>
      </c>
      <c r="CI12" s="4">
        <v>8</v>
      </c>
      <c r="CJ12" s="270">
        <v>355.51</v>
      </c>
      <c r="CK12" s="29">
        <v>3</v>
      </c>
      <c r="CL12" s="95">
        <f t="shared" ref="CL12:CL13" si="0">K12/(((CG12*3600)+(CH12*60)+CI12)-((CO12*3600)+(CP12*60)+CQ12))</f>
        <v>0.30248033877797942</v>
      </c>
      <c r="CM12" s="9">
        <v>6.6703999999999999</v>
      </c>
      <c r="CN12" s="9">
        <v>-4.8569000000000004</v>
      </c>
      <c r="CO12" s="9">
        <v>8</v>
      </c>
      <c r="CP12" s="9">
        <v>15</v>
      </c>
      <c r="CQ12" s="4">
        <v>2</v>
      </c>
      <c r="CV12" s="29"/>
      <c r="DC12" s="29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</row>
    <row r="13" spans="1:142" s="7" customFormat="1">
      <c r="A13" s="72"/>
      <c r="I13" s="264">
        <v>0.56000000000000005</v>
      </c>
      <c r="J13" s="40" t="s">
        <v>108</v>
      </c>
      <c r="K13" s="262">
        <v>1008.5</v>
      </c>
      <c r="L13" s="262">
        <v>17.899999999999999</v>
      </c>
      <c r="M13" s="304">
        <f>1/AB13</f>
        <v>3.2637075718015667</v>
      </c>
      <c r="N13" s="7">
        <v>0.22305</v>
      </c>
      <c r="O13" s="7">
        <v>5.3061999999999998E-2</v>
      </c>
      <c r="P13" s="260">
        <v>0.38832</v>
      </c>
      <c r="Q13" s="7">
        <v>0.10612000000000001</v>
      </c>
      <c r="R13" s="7">
        <v>2.3179000000000002E-2</v>
      </c>
      <c r="S13" s="68">
        <v>1.3488999999999999E-2</v>
      </c>
      <c r="T13" s="7">
        <v>2.7515999999999999E-2</v>
      </c>
      <c r="U13" s="7">
        <v>1.6281E-2</v>
      </c>
      <c r="V13" s="7">
        <v>2.1389999999999998</v>
      </c>
      <c r="W13" s="7">
        <v>2.2315999999999998</v>
      </c>
      <c r="X13" s="304">
        <v>2.1852999999999998</v>
      </c>
      <c r="Y13" s="7">
        <v>4.6294000000000002E-2</v>
      </c>
      <c r="Z13" s="7">
        <v>0.30502000000000001</v>
      </c>
      <c r="AA13" s="7">
        <v>0.30685000000000001</v>
      </c>
      <c r="AB13" s="7">
        <v>0.30640000000000001</v>
      </c>
      <c r="AC13" s="7">
        <v>1.8295E-3</v>
      </c>
      <c r="AD13" s="7">
        <v>1.3647</v>
      </c>
      <c r="AE13" s="7">
        <v>0.33080999999999999</v>
      </c>
      <c r="AF13" s="80">
        <v>0.1857</v>
      </c>
      <c r="AG13" s="7">
        <v>0.34057999999999999</v>
      </c>
      <c r="AH13" s="80">
        <v>0.15562000000000001</v>
      </c>
      <c r="AI13" s="7">
        <v>120</v>
      </c>
      <c r="AJ13" s="7">
        <v>0.27151999999999998</v>
      </c>
      <c r="AK13" s="7">
        <v>0.27971000000000001</v>
      </c>
      <c r="AL13" s="7">
        <v>0.27344000000000002</v>
      </c>
      <c r="AM13" s="7">
        <v>8.1872000000000004E-3</v>
      </c>
      <c r="AN13" s="7">
        <v>3.6928999999999998</v>
      </c>
      <c r="AO13" s="7">
        <v>0.30762</v>
      </c>
      <c r="AP13" s="80">
        <v>8.5150000000000003E-2</v>
      </c>
      <c r="AQ13" s="7">
        <v>0.43945000000000001</v>
      </c>
      <c r="AR13" s="80">
        <v>2.7831999999999999E-2</v>
      </c>
      <c r="AS13" s="80">
        <v>2.7056E-2</v>
      </c>
      <c r="AT13" s="80">
        <v>2.2495999999999999E-2</v>
      </c>
      <c r="AU13" s="7">
        <v>0.10323</v>
      </c>
      <c r="AV13" s="7">
        <v>0.13915</v>
      </c>
      <c r="AW13" s="7">
        <v>1.2675000000000001E-2</v>
      </c>
      <c r="AX13" s="7">
        <v>5.5932000000000004E-3</v>
      </c>
      <c r="AY13" s="7">
        <v>6.6788999999999998E-4</v>
      </c>
      <c r="AZ13" s="7">
        <v>9.4001000000000002E-4</v>
      </c>
      <c r="BA13" s="80">
        <v>9.6299999999999999E-4</v>
      </c>
      <c r="BB13" s="80">
        <v>1.0754E-3</v>
      </c>
      <c r="BC13" s="80">
        <v>0.20835999999999999</v>
      </c>
      <c r="BD13" s="80">
        <v>0.24473</v>
      </c>
      <c r="BE13" s="7">
        <v>0.38138</v>
      </c>
      <c r="BF13" s="7">
        <v>0.26744000000000001</v>
      </c>
      <c r="BG13" s="7">
        <v>1.132E-2</v>
      </c>
      <c r="BH13" s="7">
        <v>8.1788999999999994E-3</v>
      </c>
      <c r="BI13" s="7">
        <v>4.0577E-3</v>
      </c>
      <c r="BJ13" s="7">
        <v>4.1698000000000004E-3</v>
      </c>
      <c r="BK13" s="80">
        <v>2.6565E-3</v>
      </c>
      <c r="BL13" s="80">
        <v>3.8365000000000001E-3</v>
      </c>
      <c r="BM13" s="7">
        <v>0.93259999999999998</v>
      </c>
      <c r="BN13" s="7">
        <v>1.4244000000000001</v>
      </c>
      <c r="BO13" s="7">
        <v>0.31966</v>
      </c>
      <c r="BP13" s="7">
        <v>0.46683999999999998</v>
      </c>
      <c r="BQ13" s="7">
        <v>0.39324999999999999</v>
      </c>
      <c r="BR13" s="7">
        <v>1.0707</v>
      </c>
      <c r="BS13" s="80">
        <v>0.10407</v>
      </c>
      <c r="BT13" s="7">
        <v>0.53934000000000004</v>
      </c>
      <c r="BU13" s="7">
        <v>1.7819</v>
      </c>
      <c r="BV13" s="7">
        <v>16.754000000000001</v>
      </c>
      <c r="BW13" s="7">
        <v>10.772</v>
      </c>
      <c r="BX13" s="260">
        <v>2.3715000000000002</v>
      </c>
      <c r="BY13" s="7">
        <v>0.29637000000000002</v>
      </c>
      <c r="BZ13" s="7">
        <v>0.5</v>
      </c>
      <c r="CA13" s="7">
        <v>4</v>
      </c>
      <c r="CB13" s="262">
        <v>13.952999999999999</v>
      </c>
      <c r="CC13" s="7">
        <v>0.34599999999999997</v>
      </c>
      <c r="CD13" s="7">
        <v>8</v>
      </c>
      <c r="CE13" s="7">
        <v>45</v>
      </c>
      <c r="CF13" s="7">
        <v>0</v>
      </c>
      <c r="CG13" s="7">
        <v>9</v>
      </c>
      <c r="CH13" s="7">
        <v>8</v>
      </c>
      <c r="CI13" s="7">
        <v>3</v>
      </c>
      <c r="CJ13" s="262">
        <v>438.98</v>
      </c>
      <c r="CK13" s="7">
        <v>3</v>
      </c>
      <c r="CL13" s="77">
        <f t="shared" si="0"/>
        <v>0.31703866708582207</v>
      </c>
      <c r="CM13" s="9">
        <v>-7.9377000000000004</v>
      </c>
      <c r="CN13" s="9">
        <v>-14.3752</v>
      </c>
      <c r="CO13" s="58">
        <v>8</v>
      </c>
      <c r="CP13" s="58">
        <v>15</v>
      </c>
      <c r="CQ13" s="7">
        <v>2</v>
      </c>
      <c r="CV13" s="40"/>
    </row>
    <row r="14" spans="1:142" s="217" customFormat="1" ht="12.75">
      <c r="A14" s="253">
        <v>42406</v>
      </c>
      <c r="B14" s="217">
        <v>30.4</v>
      </c>
      <c r="C14" s="217">
        <v>25.5</v>
      </c>
      <c r="D14" s="217">
        <v>31</v>
      </c>
      <c r="E14" s="217">
        <v>2.7</v>
      </c>
      <c r="F14" s="217">
        <v>14.5</v>
      </c>
      <c r="G14" s="217">
        <v>5</v>
      </c>
      <c r="H14" s="217">
        <f t="shared" ref="H14" si="1">(E14^2+F14^2+G14^2)^0.5</f>
        <v>15.573695772038183</v>
      </c>
      <c r="I14" s="95">
        <v>13</v>
      </c>
      <c r="J14" s="101" t="s">
        <v>105</v>
      </c>
      <c r="K14" s="277">
        <v>1424.7</v>
      </c>
      <c r="L14" s="277">
        <v>297.60000000000002</v>
      </c>
      <c r="M14" s="305">
        <f>1/AB14</f>
        <v>7.3142188414277349</v>
      </c>
      <c r="N14" s="217">
        <v>7.3757000000000003E-2</v>
      </c>
      <c r="O14" s="217">
        <v>4.7709000000000001E-2</v>
      </c>
      <c r="P14" s="271">
        <v>0.10632</v>
      </c>
      <c r="Q14" s="217">
        <v>9.5417000000000002E-2</v>
      </c>
      <c r="R14" s="217">
        <v>1.8568999999999999E-2</v>
      </c>
      <c r="S14" s="217">
        <v>1.1152E-2</v>
      </c>
      <c r="T14" s="217">
        <v>2.1693E-2</v>
      </c>
      <c r="U14" s="217">
        <v>1.2371E-2</v>
      </c>
      <c r="V14" s="217">
        <v>5.3905000000000003</v>
      </c>
      <c r="W14" s="217">
        <v>6.3452000000000002</v>
      </c>
      <c r="X14" s="305">
        <v>5.8677999999999999</v>
      </c>
      <c r="Y14" s="217">
        <v>0.47731000000000001</v>
      </c>
      <c r="Z14" s="217">
        <v>0.12681999999999999</v>
      </c>
      <c r="AA14" s="217">
        <v>0.14308999999999999</v>
      </c>
      <c r="AB14" s="217">
        <v>0.13672000000000001</v>
      </c>
      <c r="AC14" s="217">
        <v>1.6268999999999999E-2</v>
      </c>
      <c r="AD14" s="217">
        <v>0.84467000000000003</v>
      </c>
      <c r="AE14" s="217">
        <v>0.15625</v>
      </c>
      <c r="AF14" s="217">
        <v>0.18095</v>
      </c>
      <c r="AG14" s="217">
        <v>0.23438000000000001</v>
      </c>
      <c r="AH14" s="217">
        <v>2.6356000000000001E-2</v>
      </c>
      <c r="AI14" s="217">
        <v>60</v>
      </c>
      <c r="AJ14" s="217">
        <v>0.11906</v>
      </c>
      <c r="AK14" s="217">
        <v>0.15171999999999999</v>
      </c>
      <c r="AL14" s="217">
        <v>0.13672000000000001</v>
      </c>
      <c r="AM14" s="217">
        <v>3.2650999999999999E-2</v>
      </c>
      <c r="AN14" s="217">
        <v>0.99483999999999995</v>
      </c>
      <c r="AO14" s="217">
        <v>0.16602</v>
      </c>
      <c r="AP14" s="217">
        <v>0.16494</v>
      </c>
      <c r="AQ14" s="217">
        <v>0.26367000000000002</v>
      </c>
      <c r="AR14" s="217">
        <v>1.2897E-2</v>
      </c>
      <c r="AS14" s="217">
        <v>0.15615999999999999</v>
      </c>
      <c r="AT14" s="217">
        <v>0.17566999999999999</v>
      </c>
      <c r="AU14" s="217">
        <v>1.66E-2</v>
      </c>
      <c r="AV14" s="217">
        <v>1.1542E-2</v>
      </c>
      <c r="AW14" s="217">
        <v>2.4543E-3</v>
      </c>
      <c r="AX14" s="217">
        <v>1.6581E-3</v>
      </c>
      <c r="AY14" s="217">
        <v>1.2830000000000001E-3</v>
      </c>
      <c r="AZ14" s="217">
        <v>1.2991000000000001E-3</v>
      </c>
      <c r="BA14" s="217">
        <v>7.5235999999999999E-4</v>
      </c>
      <c r="BB14" s="217">
        <v>7.6084000000000004E-4</v>
      </c>
      <c r="BC14" s="217">
        <v>0.25319999999999998</v>
      </c>
      <c r="BD14" s="217">
        <v>0.27988000000000002</v>
      </c>
      <c r="BE14" s="217">
        <v>4.8723000000000002E-2</v>
      </c>
      <c r="BF14" s="217">
        <v>5.7166000000000002E-2</v>
      </c>
      <c r="BG14" s="217">
        <v>2.0964E-3</v>
      </c>
      <c r="BH14" s="217">
        <v>1.073E-3</v>
      </c>
      <c r="BI14" s="217">
        <v>9.6219000000000003E-4</v>
      </c>
      <c r="BJ14" s="217">
        <v>8.3164999999999997E-4</v>
      </c>
      <c r="BK14" s="217">
        <v>5.9004000000000001E-4</v>
      </c>
      <c r="BL14" s="217">
        <v>7.2769000000000002E-4</v>
      </c>
      <c r="BM14" s="217">
        <v>6.0291999999999998E-2</v>
      </c>
      <c r="BN14" s="217">
        <v>2.2818000000000001E-2</v>
      </c>
      <c r="BO14" s="217">
        <v>4.4873999999999997E-2</v>
      </c>
      <c r="BP14" s="217">
        <v>6.3871999999999998E-2</v>
      </c>
      <c r="BQ14" s="217">
        <v>5.4372999999999998E-2</v>
      </c>
      <c r="BR14" s="217">
        <v>7.9975000000000004E-2</v>
      </c>
      <c r="BS14" s="217">
        <v>1.3433E-2</v>
      </c>
      <c r="BT14" s="217">
        <v>5.9186000000000004E-3</v>
      </c>
      <c r="BU14" s="217">
        <v>8.3166000000000004E-2</v>
      </c>
      <c r="BV14" s="217">
        <v>5.7255000000000003</v>
      </c>
      <c r="BW14" s="217">
        <v>6.1829000000000001</v>
      </c>
      <c r="BX14" s="271">
        <v>1.1089</v>
      </c>
      <c r="BY14" s="217">
        <v>0.33291999999999999</v>
      </c>
      <c r="BZ14" s="217">
        <v>0.25</v>
      </c>
      <c r="CA14" s="217">
        <v>1.5</v>
      </c>
      <c r="CB14" s="277">
        <v>295.70999999999998</v>
      </c>
      <c r="CC14" s="217">
        <v>0.36199999999999999</v>
      </c>
      <c r="CD14" s="217">
        <v>14</v>
      </c>
      <c r="CE14" s="217">
        <v>18</v>
      </c>
      <c r="CF14" s="217">
        <v>28</v>
      </c>
      <c r="CG14" s="217">
        <v>15</v>
      </c>
      <c r="CH14" s="217">
        <v>23</v>
      </c>
      <c r="CI14" s="217">
        <v>34</v>
      </c>
      <c r="CJ14" s="277">
        <v>120</v>
      </c>
      <c r="CK14" s="217">
        <v>1</v>
      </c>
      <c r="CL14" s="95">
        <f>K14/(((CG14*3600)+(CH14*60)+CI14)-((CO14*3600)+(CP14*60)+CQ14))</f>
        <v>0.26855796418473138</v>
      </c>
      <c r="CM14" s="217">
        <v>-37.089950000000002</v>
      </c>
      <c r="CN14" s="217">
        <v>-12.33192</v>
      </c>
      <c r="CO14" s="217">
        <v>13</v>
      </c>
      <c r="CP14" s="217">
        <v>55</v>
      </c>
      <c r="CQ14" s="217">
        <v>9</v>
      </c>
    </row>
    <row r="15" spans="1:142" s="95" customFormat="1">
      <c r="A15" s="252"/>
      <c r="I15" s="95">
        <v>13</v>
      </c>
      <c r="J15" s="29" t="s">
        <v>97</v>
      </c>
      <c r="K15" s="270">
        <v>4601.1000000000004</v>
      </c>
      <c r="L15" s="270">
        <v>337.3</v>
      </c>
      <c r="M15" s="303">
        <f>1/AB15</f>
        <v>6.9425159677867256</v>
      </c>
      <c r="N15" s="4">
        <v>1.0867</v>
      </c>
      <c r="O15" s="4">
        <v>4.7017999999999997E-2</v>
      </c>
      <c r="P15" s="269">
        <v>1.4973000000000001</v>
      </c>
      <c r="Q15" s="4">
        <v>9.4034999999999994E-2</v>
      </c>
      <c r="R15" s="4">
        <v>2.5711000000000001E-2</v>
      </c>
      <c r="S15" s="4">
        <v>1.4841999999999999E-2</v>
      </c>
      <c r="T15" s="4">
        <v>4.7923E-2</v>
      </c>
      <c r="U15" s="4">
        <v>2.8421999999999999E-2</v>
      </c>
      <c r="V15" s="4">
        <v>6.8071000000000002</v>
      </c>
      <c r="W15" s="4">
        <v>6.4130000000000003</v>
      </c>
      <c r="X15" s="303">
        <v>6.6101000000000001</v>
      </c>
      <c r="Y15" s="4">
        <v>0.19708000000000001</v>
      </c>
      <c r="Z15" s="4">
        <v>0.14402999999999999</v>
      </c>
      <c r="AA15" s="4">
        <v>0.14405999999999999</v>
      </c>
      <c r="AB15" s="4">
        <v>0.14404</v>
      </c>
      <c r="AC15" s="180">
        <v>3.7499999999999997E-5</v>
      </c>
      <c r="AD15" s="4">
        <v>6.0140000000000002</v>
      </c>
      <c r="AE15" s="4">
        <v>0.15625</v>
      </c>
      <c r="AF15" s="4">
        <v>6.5211000000000005E-2</v>
      </c>
      <c r="AG15" s="4">
        <v>0.22705</v>
      </c>
      <c r="AH15" s="4">
        <v>2.5703E-2</v>
      </c>
      <c r="AI15" s="4">
        <v>50</v>
      </c>
      <c r="AJ15" s="4" t="s">
        <v>42</v>
      </c>
      <c r="AK15" s="4">
        <v>0.16728000000000001</v>
      </c>
      <c r="AL15" s="4">
        <v>0.15625</v>
      </c>
      <c r="AM15" s="4" t="s">
        <v>42</v>
      </c>
      <c r="AN15" s="4">
        <v>10.629</v>
      </c>
      <c r="AO15" s="4">
        <v>0.76171999999999995</v>
      </c>
      <c r="AP15" s="4">
        <v>3.2410000000000002E-4</v>
      </c>
      <c r="AQ15" s="4">
        <v>1.3476999999999999</v>
      </c>
      <c r="AR15" s="180">
        <v>1.91E-5</v>
      </c>
      <c r="AS15" s="4">
        <v>7.1980000000000004E-3</v>
      </c>
      <c r="AT15" s="4">
        <v>6.3584000000000002E-3</v>
      </c>
      <c r="AU15" s="4">
        <v>2.2086E-4</v>
      </c>
      <c r="AV15" s="180">
        <v>3.0499999999999999E-4</v>
      </c>
      <c r="AW15" s="4">
        <v>3.3314E-4</v>
      </c>
      <c r="AX15" s="4">
        <v>4.2784000000000002E-4</v>
      </c>
      <c r="AY15" s="180">
        <v>5.91E-5</v>
      </c>
      <c r="AZ15" s="180">
        <v>1.6699999999999999E-5</v>
      </c>
      <c r="BA15" s="180">
        <v>2.5299999999999998E-5</v>
      </c>
      <c r="BB15" s="180">
        <v>2.6299999999999999E-5</v>
      </c>
      <c r="BC15" s="4">
        <v>8.7235999999999994E-2</v>
      </c>
      <c r="BD15" s="4">
        <v>9.3699000000000005E-2</v>
      </c>
      <c r="BE15" s="4">
        <v>2.4205999999999998E-2</v>
      </c>
      <c r="BF15" s="4">
        <v>1.1645000000000001E-2</v>
      </c>
      <c r="BG15" s="4">
        <v>9.1207000000000007E-3</v>
      </c>
      <c r="BH15" s="4">
        <v>2.3885E-2</v>
      </c>
      <c r="BI15" s="180">
        <v>4.1800000000000002E-4</v>
      </c>
      <c r="BJ15" s="180">
        <v>6.2699999999999995E-4</v>
      </c>
      <c r="BK15" s="4">
        <v>3.4305000000000002E-4</v>
      </c>
      <c r="BL15" s="4">
        <v>7.7676999999999998E-4</v>
      </c>
      <c r="BM15" s="4">
        <v>18.181000000000001</v>
      </c>
      <c r="BN15" s="4">
        <v>0.44653999999999999</v>
      </c>
      <c r="BO15" s="4">
        <v>0.26504</v>
      </c>
      <c r="BP15" s="4">
        <v>0.83416999999999997</v>
      </c>
      <c r="BQ15" s="4">
        <v>0.54961000000000004</v>
      </c>
      <c r="BR15" s="4">
        <v>6.3464999999999994E-2</v>
      </c>
      <c r="BS15" s="4">
        <v>0.40243000000000001</v>
      </c>
      <c r="BT15" s="4">
        <v>17.631</v>
      </c>
      <c r="BU15" s="4">
        <v>0.45101999999999998</v>
      </c>
      <c r="BV15" s="4">
        <v>58.238999999999997</v>
      </c>
      <c r="BW15" s="4">
        <v>33.817999999999998</v>
      </c>
      <c r="BX15" s="269">
        <v>33.08</v>
      </c>
      <c r="BY15" s="4">
        <v>1.2757000000000001</v>
      </c>
      <c r="BZ15" s="4">
        <v>0.02</v>
      </c>
      <c r="CA15" s="4">
        <v>3.5</v>
      </c>
      <c r="CB15" s="270">
        <v>333.8</v>
      </c>
      <c r="CC15" s="4">
        <v>0.31900000000000001</v>
      </c>
      <c r="CD15" s="4">
        <v>17</v>
      </c>
      <c r="CE15" s="4">
        <v>45</v>
      </c>
      <c r="CF15" s="4">
        <v>0</v>
      </c>
      <c r="CG15" s="4">
        <v>18</v>
      </c>
      <c r="CH15" s="4">
        <v>6</v>
      </c>
      <c r="CI15" s="4">
        <v>14</v>
      </c>
      <c r="CJ15" s="270">
        <v>360</v>
      </c>
      <c r="CK15" s="29">
        <v>1</v>
      </c>
      <c r="CL15" s="9">
        <f>K15/(((CG15*3600)+(CH15*60)+CI15)-((CO15*3600)+(CP15*60)+CQ15))</f>
        <v>0.30541652837703287</v>
      </c>
      <c r="CM15" s="9">
        <v>-70.662000000000006</v>
      </c>
      <c r="CN15" s="9">
        <v>-8.3209999999999997</v>
      </c>
      <c r="CO15" s="4">
        <v>13</v>
      </c>
      <c r="CP15" s="4">
        <v>55</v>
      </c>
      <c r="CQ15" s="4">
        <v>9</v>
      </c>
      <c r="CR15" s="4"/>
    </row>
    <row r="16" spans="1:142" s="95" customFormat="1">
      <c r="A16" s="252"/>
      <c r="D16" s="240"/>
      <c r="E16" s="240"/>
      <c r="F16" s="240"/>
      <c r="G16" s="222"/>
      <c r="I16" s="95">
        <v>13</v>
      </c>
      <c r="J16" s="96" t="s">
        <v>115</v>
      </c>
      <c r="K16" s="270">
        <v>5082.8999999999996</v>
      </c>
      <c r="L16" s="270">
        <v>182.8</v>
      </c>
      <c r="M16" s="303">
        <f t="shared" ref="M16" si="2">1/AB16</f>
        <v>2.3540489642184559</v>
      </c>
      <c r="N16" s="4">
        <v>3.6688999999999999E-2</v>
      </c>
      <c r="O16" s="4">
        <v>9.9836000000000005E-3</v>
      </c>
      <c r="P16" s="269">
        <v>5.5063000000000001E-2</v>
      </c>
      <c r="Q16" s="4">
        <v>1.9966999999999999E-2</v>
      </c>
      <c r="R16" s="4">
        <v>7.2290999999999996E-3</v>
      </c>
      <c r="S16" s="4">
        <v>4.2458000000000001E-3</v>
      </c>
      <c r="T16" s="4">
        <v>7.4894999999999996E-3</v>
      </c>
      <c r="U16" s="4">
        <v>4.3740000000000003E-3</v>
      </c>
      <c r="V16" s="4">
        <v>3.1356999999999999</v>
      </c>
      <c r="W16" s="4">
        <v>1.71</v>
      </c>
      <c r="X16" s="303">
        <v>2.4228999999999998</v>
      </c>
      <c r="Y16" s="4">
        <v>0.71287</v>
      </c>
      <c r="Z16" s="4">
        <v>0.42283999999999999</v>
      </c>
      <c r="AA16" s="4">
        <v>0.42784</v>
      </c>
      <c r="AB16" s="4">
        <v>0.42480000000000001</v>
      </c>
      <c r="AC16" s="4">
        <v>5.0009E-3</v>
      </c>
      <c r="AD16" s="4">
        <v>7.5729999999999999E-3</v>
      </c>
      <c r="AE16" s="4">
        <v>0.43457000000000001</v>
      </c>
      <c r="AF16" s="4">
        <v>2.4702999999999999E-3</v>
      </c>
      <c r="AG16" s="4">
        <v>0.49315999999999999</v>
      </c>
      <c r="AH16" s="4">
        <v>1.4224000000000001E-3</v>
      </c>
      <c r="AI16" s="4">
        <v>60</v>
      </c>
      <c r="AJ16" s="4">
        <v>0.26960000000000001</v>
      </c>
      <c r="AK16" s="4">
        <v>0.34214</v>
      </c>
      <c r="AL16" s="4">
        <v>0.30273</v>
      </c>
      <c r="AM16" s="4">
        <v>7.2539999999999993E-2</v>
      </c>
      <c r="AN16" s="4">
        <v>1.371E-2</v>
      </c>
      <c r="AO16" s="4">
        <v>0.32227</v>
      </c>
      <c r="AP16" s="4">
        <v>4.7013000000000003E-3</v>
      </c>
      <c r="AQ16" s="4">
        <v>0.44922000000000001</v>
      </c>
      <c r="AR16" s="4">
        <v>9.5701E-4</v>
      </c>
      <c r="AS16" s="4">
        <v>9.6909999999999997E-4</v>
      </c>
      <c r="AT16" s="4">
        <v>4.9204000000000001E-4</v>
      </c>
      <c r="AU16" s="4">
        <v>4.1529999999999996E-3</v>
      </c>
      <c r="AV16" s="4">
        <v>4.5713000000000004E-3</v>
      </c>
      <c r="AW16" s="4">
        <v>8.3739000000000003E-4</v>
      </c>
      <c r="AX16" s="4">
        <v>6.0459999999999995E-4</v>
      </c>
      <c r="AY16" s="4">
        <v>2.2362E-4</v>
      </c>
      <c r="AZ16" s="4">
        <v>2.2296999999999999E-4</v>
      </c>
      <c r="BA16" s="4">
        <v>1.0842E-4</v>
      </c>
      <c r="BB16" s="4">
        <v>1.1373E-4</v>
      </c>
      <c r="BC16" s="4">
        <v>5.0940999999999998E-3</v>
      </c>
      <c r="BD16" s="4">
        <v>3.8844000000000001E-3</v>
      </c>
      <c r="BE16" s="4">
        <v>1.2571000000000001E-2</v>
      </c>
      <c r="BF16" s="4">
        <v>1.2921999999999999E-2</v>
      </c>
      <c r="BG16" s="4">
        <v>1.5416E-3</v>
      </c>
      <c r="BH16" s="4">
        <v>1.3163999999999999E-3</v>
      </c>
      <c r="BI16" s="4">
        <v>1.9932000000000001E-4</v>
      </c>
      <c r="BJ16" s="4">
        <v>1.5946999999999999E-4</v>
      </c>
      <c r="BK16" s="180">
        <v>3.2799999999999998E-5</v>
      </c>
      <c r="BL16" s="180">
        <v>5.3499999999999999E-5</v>
      </c>
      <c r="BM16" s="4">
        <v>1.2063000000000001E-2</v>
      </c>
      <c r="BN16" s="4">
        <v>7.9482000000000008E-3</v>
      </c>
      <c r="BO16" s="4">
        <v>8.5923000000000006E-3</v>
      </c>
      <c r="BP16" s="4">
        <v>8.1642999999999993E-3</v>
      </c>
      <c r="BQ16" s="4">
        <v>8.3783E-3</v>
      </c>
      <c r="BR16" s="4">
        <v>2.2725000000000002E-3</v>
      </c>
      <c r="BS16" s="4">
        <v>3.0263000000000002E-4</v>
      </c>
      <c r="BT16" s="4">
        <v>3.6847999999999998E-3</v>
      </c>
      <c r="BU16" s="4">
        <v>8.2667000000000001E-3</v>
      </c>
      <c r="BV16" s="4">
        <v>7.6167999999999996</v>
      </c>
      <c r="BW16" s="4">
        <v>5.2573999999999996</v>
      </c>
      <c r="BX16" s="269">
        <v>1.4398</v>
      </c>
      <c r="BY16" s="4">
        <v>0.28378999999999999</v>
      </c>
      <c r="BZ16" s="4">
        <v>0.4</v>
      </c>
      <c r="CA16" s="4">
        <v>1.2</v>
      </c>
      <c r="CB16" s="270">
        <v>158.16</v>
      </c>
      <c r="CC16" s="4">
        <v>0.33500000000000002</v>
      </c>
      <c r="CD16" s="4">
        <v>18</v>
      </c>
      <c r="CE16" s="4">
        <v>30</v>
      </c>
      <c r="CF16" s="4">
        <v>0</v>
      </c>
      <c r="CG16" s="4">
        <v>18</v>
      </c>
      <c r="CH16" s="4">
        <v>51</v>
      </c>
      <c r="CI16" s="4">
        <v>18</v>
      </c>
      <c r="CJ16" s="270">
        <v>142.35</v>
      </c>
      <c r="CK16" s="29">
        <v>1</v>
      </c>
      <c r="CL16" s="9">
        <f>K16/(((CG16*3600)+(CH16*60)+CI16)-((CO16*3600)+(CP16*60)+CQ16))</f>
        <v>0.28605436434239406</v>
      </c>
      <c r="CM16" s="9">
        <v>15.257289999999999</v>
      </c>
      <c r="CN16" s="9">
        <v>-23.183879999999998</v>
      </c>
      <c r="CO16" s="4">
        <v>13</v>
      </c>
      <c r="CP16" s="4">
        <v>55</v>
      </c>
      <c r="CQ16" s="4">
        <v>9</v>
      </c>
      <c r="CR16" s="4"/>
      <c r="CU16" s="4"/>
      <c r="CV16" s="29"/>
      <c r="CW16" s="4"/>
      <c r="CX16" s="4"/>
      <c r="CY16" s="4"/>
      <c r="CZ16" s="4"/>
      <c r="DA16" s="4"/>
      <c r="DB16" s="4"/>
      <c r="DC16" s="29"/>
      <c r="DD16" s="4"/>
    </row>
    <row r="17" spans="1:110" s="141" customFormat="1">
      <c r="A17" s="133">
        <v>42359</v>
      </c>
      <c r="B17" s="141">
        <v>5.9</v>
      </c>
      <c r="C17" s="141">
        <v>143</v>
      </c>
      <c r="D17" s="141">
        <v>42.2</v>
      </c>
      <c r="E17" s="141">
        <v>6.4</v>
      </c>
      <c r="F17" s="141">
        <v>-10</v>
      </c>
      <c r="G17" s="141">
        <v>2.5</v>
      </c>
      <c r="H17" s="141">
        <f t="shared" ref="H17" si="3">(E17^2+F17^2+G17^2)^0.5</f>
        <v>12.133012816279393</v>
      </c>
      <c r="I17" s="141">
        <v>0.26</v>
      </c>
      <c r="J17" s="155" t="s">
        <v>56</v>
      </c>
      <c r="K17" s="278">
        <v>951</v>
      </c>
      <c r="L17" s="278">
        <v>100.5</v>
      </c>
      <c r="M17" s="306">
        <f>1/AB17</f>
        <v>3.7067239973311583</v>
      </c>
      <c r="N17" s="141">
        <v>0.18906999999999999</v>
      </c>
      <c r="O17" s="141">
        <v>6.2776999999999999E-2</v>
      </c>
      <c r="P17" s="272">
        <v>0.28134999999999999</v>
      </c>
      <c r="Q17" s="141">
        <v>0.12554999999999999</v>
      </c>
      <c r="R17" s="141">
        <v>2.5285999999999999E-2</v>
      </c>
      <c r="S17" s="141">
        <v>1.5195E-2</v>
      </c>
      <c r="T17" s="141">
        <v>2.9812999999999999E-2</v>
      </c>
      <c r="U17" s="141">
        <v>1.7842E-2</v>
      </c>
      <c r="V17" s="141">
        <v>3.0123000000000002</v>
      </c>
      <c r="W17" s="141">
        <v>3.3519000000000001</v>
      </c>
      <c r="X17" s="306">
        <v>3.1821000000000002</v>
      </c>
      <c r="Y17" s="141">
        <v>0.16982</v>
      </c>
      <c r="Z17" s="141">
        <v>0.26932</v>
      </c>
      <c r="AA17" s="141" t="s">
        <v>42</v>
      </c>
      <c r="AB17" s="141">
        <v>0.26978000000000002</v>
      </c>
      <c r="AC17" s="141" t="s">
        <v>42</v>
      </c>
      <c r="AD17" s="141">
        <v>0.46128999999999998</v>
      </c>
      <c r="AE17" s="141">
        <v>0.27466000000000002</v>
      </c>
      <c r="AF17" s="141">
        <v>8.6464999999999997E-3</v>
      </c>
      <c r="AG17" s="141">
        <v>0.29297000000000001</v>
      </c>
      <c r="AH17" s="141">
        <v>7.5849000000000003E-3</v>
      </c>
      <c r="AI17" s="141">
        <v>150</v>
      </c>
      <c r="AJ17" s="141">
        <v>0.26343</v>
      </c>
      <c r="AK17" s="141">
        <v>0.26474999999999999</v>
      </c>
      <c r="AL17" s="141">
        <v>0.26367000000000002</v>
      </c>
      <c r="AM17" s="141">
        <v>1.3231E-3</v>
      </c>
      <c r="AN17" s="141">
        <v>0.81923999999999997</v>
      </c>
      <c r="AO17" s="141">
        <v>0.29785</v>
      </c>
      <c r="AP17" s="141">
        <v>1.0241E-2</v>
      </c>
      <c r="AQ17" s="141">
        <v>0.49804999999999999</v>
      </c>
      <c r="AR17" s="141">
        <v>1.2662999999999999E-3</v>
      </c>
      <c r="AS17" s="141">
        <v>1.8400000000000001E-3</v>
      </c>
      <c r="AT17" s="141">
        <v>6.4499999999999996E-5</v>
      </c>
      <c r="AU17" s="141">
        <v>2.3748999999999999E-2</v>
      </c>
      <c r="AV17" s="141">
        <v>1.8061000000000001E-2</v>
      </c>
      <c r="AW17" s="141">
        <v>8.2686000000000001E-4</v>
      </c>
      <c r="AX17" s="141">
        <v>4.7800000000000003E-5</v>
      </c>
      <c r="AY17" s="141">
        <v>9.8900000000000005E-5</v>
      </c>
      <c r="AZ17" s="141">
        <v>3.6000000000000001E-5</v>
      </c>
      <c r="BA17" s="141">
        <v>1.4113999999999999E-4</v>
      </c>
      <c r="BB17" s="141">
        <v>1.9834E-4</v>
      </c>
      <c r="BC17" s="141">
        <v>9.5262999999999997E-3</v>
      </c>
      <c r="BD17" s="141">
        <v>9.2999999999999992E-3</v>
      </c>
      <c r="BE17" s="141">
        <v>1.4344000000000001E-2</v>
      </c>
      <c r="BF17" s="141">
        <v>1.3409000000000001E-2</v>
      </c>
      <c r="BG17" s="141">
        <v>1.4793E-3</v>
      </c>
      <c r="BH17" s="141">
        <v>1.5065E-3</v>
      </c>
      <c r="BI17" s="141">
        <v>2.7478000000000002E-4</v>
      </c>
      <c r="BJ17" s="141">
        <v>1.9519000000000001E-4</v>
      </c>
      <c r="BK17" s="141">
        <v>1.0635E-4</v>
      </c>
      <c r="BL17" s="141">
        <v>1.3237000000000001E-4</v>
      </c>
      <c r="BM17" s="141">
        <v>0.89414000000000005</v>
      </c>
      <c r="BN17" s="141">
        <v>0.97619</v>
      </c>
      <c r="BO17" s="141">
        <v>0.46283000000000002</v>
      </c>
      <c r="BP17" s="141">
        <v>0.55762</v>
      </c>
      <c r="BQ17" s="141">
        <v>0.51022000000000001</v>
      </c>
      <c r="BR17" s="141">
        <v>2.2355999999999998</v>
      </c>
      <c r="BS17" s="141">
        <v>6.7024E-2</v>
      </c>
      <c r="BT17" s="141">
        <v>0.38391999999999998</v>
      </c>
      <c r="BU17" s="141">
        <v>2.4394</v>
      </c>
      <c r="BV17" s="141">
        <v>11.127000000000001</v>
      </c>
      <c r="BW17" s="141">
        <v>8.3285999999999998</v>
      </c>
      <c r="BX17" s="272">
        <v>1.7524</v>
      </c>
      <c r="BY17" s="141">
        <v>0.64895999999999998</v>
      </c>
      <c r="BZ17" s="141">
        <v>0.2</v>
      </c>
      <c r="CA17" s="141">
        <v>4</v>
      </c>
      <c r="CB17" s="278">
        <v>100.48</v>
      </c>
      <c r="CC17" s="141">
        <v>0.36799999999999999</v>
      </c>
      <c r="CD17" s="141">
        <v>3</v>
      </c>
      <c r="CE17" s="141">
        <v>0</v>
      </c>
      <c r="CF17" s="141">
        <v>0</v>
      </c>
      <c r="CG17" s="141">
        <v>3</v>
      </c>
      <c r="CH17" s="141">
        <v>28</v>
      </c>
      <c r="CI17" s="141">
        <v>7</v>
      </c>
      <c r="CJ17" s="278">
        <v>519.17999999999995</v>
      </c>
      <c r="CK17" s="141">
        <v>1</v>
      </c>
      <c r="CL17" s="141">
        <f>K17/(((CG17*3600)+(CH17*60)+CI17)-((CO17*3600)+(CP17*60)+CQ17))</f>
        <v>0.2865320879783067</v>
      </c>
      <c r="CM17" s="141">
        <v>7.5354700000000001</v>
      </c>
      <c r="CN17" s="141">
        <v>134.54701</v>
      </c>
      <c r="CO17" s="141">
        <v>2</v>
      </c>
      <c r="CP17" s="141">
        <v>32</v>
      </c>
      <c r="CQ17" s="141">
        <v>48</v>
      </c>
    </row>
    <row r="18" spans="1:110" s="7" customFormat="1">
      <c r="A18" s="113">
        <v>42290</v>
      </c>
      <c r="B18" s="7">
        <v>-8</v>
      </c>
      <c r="C18" s="7">
        <v>-52.5</v>
      </c>
      <c r="D18" s="7">
        <v>38.9</v>
      </c>
      <c r="E18" s="32">
        <v>-6.6</v>
      </c>
      <c r="F18" s="32">
        <v>3.8</v>
      </c>
      <c r="G18" s="32">
        <v>10.4</v>
      </c>
      <c r="H18" s="32">
        <f>(E18^2+F18^2+G18^2)^0.5</f>
        <v>12.890306435457616</v>
      </c>
      <c r="I18" s="7">
        <v>8.2000000000000003E-2</v>
      </c>
      <c r="J18" s="40" t="s">
        <v>103</v>
      </c>
      <c r="K18" s="262">
        <v>1958.6</v>
      </c>
      <c r="L18" s="262">
        <v>64.099999999999994</v>
      </c>
      <c r="M18" s="304">
        <f t="shared" ref="M18:M49" si="4">1/AB18</f>
        <v>1.4524750174297003</v>
      </c>
      <c r="N18" s="7">
        <v>2.0017E-2</v>
      </c>
      <c r="O18" s="7">
        <v>7.5307999999999998E-3</v>
      </c>
      <c r="P18" s="260">
        <v>3.2189000000000002E-2</v>
      </c>
      <c r="Q18" s="7">
        <v>1.5062000000000001E-2</v>
      </c>
      <c r="R18" s="7">
        <v>6.2005999999999997E-3</v>
      </c>
      <c r="S18" s="7">
        <v>3.6909999999999998E-3</v>
      </c>
      <c r="T18" s="7">
        <v>6.6476E-3</v>
      </c>
      <c r="U18" s="7">
        <v>3.9128000000000001E-3</v>
      </c>
      <c r="V18" s="7">
        <v>1.6809000000000001</v>
      </c>
      <c r="W18" s="7">
        <v>1.5136000000000001</v>
      </c>
      <c r="X18" s="304">
        <v>1.5972</v>
      </c>
      <c r="Y18" s="7">
        <v>8.3621000000000001E-2</v>
      </c>
      <c r="Z18" s="7">
        <v>0.60604000000000002</v>
      </c>
      <c r="AA18" s="7" t="s">
        <v>42</v>
      </c>
      <c r="AB18" s="7">
        <v>0.68847999999999998</v>
      </c>
      <c r="AC18" s="7" t="s">
        <v>42</v>
      </c>
      <c r="AD18" s="7">
        <v>-2.2162000000000001E-4</v>
      </c>
      <c r="AE18" s="7">
        <v>0.68847999999999998</v>
      </c>
      <c r="AF18" s="7">
        <v>2.7417000000000001E-4</v>
      </c>
      <c r="AG18" s="7">
        <v>0.74219000000000002</v>
      </c>
      <c r="AH18" s="7">
        <v>2.087E-4</v>
      </c>
      <c r="AI18" s="7">
        <v>60</v>
      </c>
      <c r="AJ18" s="7">
        <v>0.53142999999999996</v>
      </c>
      <c r="AK18" s="7">
        <v>0.6079</v>
      </c>
      <c r="AL18" s="7">
        <v>0.58594000000000002</v>
      </c>
      <c r="AM18" s="7">
        <v>7.6466999999999993E-2</v>
      </c>
      <c r="AN18" s="7">
        <v>4.0225E-3</v>
      </c>
      <c r="AO18" s="7">
        <v>0.65429999999999999</v>
      </c>
      <c r="AP18" s="7">
        <v>3.8791999999999999E-4</v>
      </c>
      <c r="AQ18" s="7">
        <v>0.79101999999999995</v>
      </c>
      <c r="AR18" s="7">
        <v>2.5345000000000001E-4</v>
      </c>
      <c r="AS18" s="7">
        <v>9.1116999999999999E-4</v>
      </c>
      <c r="AT18" s="7">
        <v>1.4097999999999999E-3</v>
      </c>
      <c r="AU18" s="7">
        <v>5.2915000000000002E-3</v>
      </c>
      <c r="AV18" s="7">
        <v>4.2724E-3</v>
      </c>
      <c r="AW18" s="7">
        <v>1.6391999999999999E-3</v>
      </c>
      <c r="AX18" s="7">
        <v>2.3733999999999999E-3</v>
      </c>
      <c r="AY18" s="7">
        <v>5.6026000000000003E-4</v>
      </c>
      <c r="AZ18" s="7">
        <v>1.0598999999999999E-3</v>
      </c>
      <c r="BA18" s="7">
        <v>2.4096E-4</v>
      </c>
      <c r="BB18" s="7">
        <v>2.4415999999999999E-4</v>
      </c>
      <c r="BC18" s="7">
        <v>1.1371E-3</v>
      </c>
      <c r="BD18" s="7">
        <v>1.0862000000000001E-3</v>
      </c>
      <c r="BE18" s="7">
        <v>3.9045999999999998E-3</v>
      </c>
      <c r="BF18" s="7">
        <v>3.7599E-3</v>
      </c>
      <c r="BG18" s="7">
        <v>9.1609999999999999E-4</v>
      </c>
      <c r="BH18" s="7">
        <v>1.0374E-3</v>
      </c>
      <c r="BI18" s="7">
        <v>3.8548E-4</v>
      </c>
      <c r="BJ18" s="7">
        <v>3.6142999999999999E-4</v>
      </c>
      <c r="BK18" s="7">
        <v>3.7268000000000002E-4</v>
      </c>
      <c r="BL18" s="7">
        <v>5.4770999999999997E-4</v>
      </c>
      <c r="BM18" s="7">
        <v>5.1793000000000004E-3</v>
      </c>
      <c r="BN18" s="7">
        <v>2.2683E-3</v>
      </c>
      <c r="BO18" s="7">
        <v>7.0952999999999997E-3</v>
      </c>
      <c r="BP18" s="7">
        <v>8.7641999999999998E-3</v>
      </c>
      <c r="BQ18" s="7">
        <v>7.9298000000000007E-3</v>
      </c>
      <c r="BR18" s="7">
        <v>1.3446E-2</v>
      </c>
      <c r="BS18" s="7">
        <v>1.1800000000000001E-3</v>
      </c>
      <c r="BT18" s="7">
        <v>-2.7504000000000001E-3</v>
      </c>
      <c r="BU18" s="7">
        <v>1.3636000000000001E-2</v>
      </c>
      <c r="BV18" s="7">
        <v>5.1913</v>
      </c>
      <c r="BW18" s="7">
        <v>3.9306999999999999</v>
      </c>
      <c r="BX18" s="260">
        <v>0.65315000000000001</v>
      </c>
      <c r="BY18" s="7">
        <v>0.29089999999999999</v>
      </c>
      <c r="BZ18" s="7">
        <v>0.4</v>
      </c>
      <c r="CA18" s="7">
        <v>2</v>
      </c>
      <c r="CB18" s="262">
        <v>41.024000000000001</v>
      </c>
      <c r="CC18" s="7">
        <v>0.33200000000000002</v>
      </c>
      <c r="CD18" s="7">
        <v>13</v>
      </c>
      <c r="CE18" s="7">
        <v>50</v>
      </c>
      <c r="CF18" s="7">
        <v>0</v>
      </c>
      <c r="CG18" s="7">
        <v>14</v>
      </c>
      <c r="CH18" s="7">
        <v>16</v>
      </c>
      <c r="CI18" s="7">
        <v>8</v>
      </c>
      <c r="CJ18" s="262">
        <v>159.59</v>
      </c>
      <c r="CK18" s="40">
        <v>1</v>
      </c>
      <c r="CL18" s="58">
        <f t="shared" ref="CL18:CL49" si="5">K18/(((CG18*3600)+(CH18*60)+CI18)-((CO18*3600)+(CP18*60)+CQ18))</f>
        <v>0.2888790560471976</v>
      </c>
      <c r="CM18" s="58">
        <v>-16.215229999999998</v>
      </c>
      <c r="CN18" s="58">
        <v>-68.453450000000004</v>
      </c>
      <c r="CO18" s="7">
        <v>12</v>
      </c>
      <c r="CP18" s="7">
        <v>23</v>
      </c>
      <c r="CQ18" s="7">
        <v>8</v>
      </c>
      <c r="CT18" s="40"/>
      <c r="DA18" s="40"/>
      <c r="DC18" s="40">
        <v>-3.4180000000000001</v>
      </c>
    </row>
    <row r="19" spans="1:110" s="8" customFormat="1">
      <c r="A19" s="55">
        <v>42255</v>
      </c>
      <c r="B19" s="9">
        <v>6.3</v>
      </c>
      <c r="C19" s="9">
        <v>29.9</v>
      </c>
      <c r="D19" s="9">
        <v>44.4</v>
      </c>
      <c r="E19" s="32">
        <v>-11.5</v>
      </c>
      <c r="F19" s="32">
        <v>-11.3</v>
      </c>
      <c r="G19" s="32">
        <v>-0.9</v>
      </c>
      <c r="H19" s="201">
        <f>(E19^2+F19^2+G19^2)^0.5</f>
        <v>16.147755261955144</v>
      </c>
      <c r="I19" s="58">
        <v>7.2999999999999995E-2</v>
      </c>
      <c r="J19" s="41" t="s">
        <v>55</v>
      </c>
      <c r="K19" s="279">
        <v>1137.8</v>
      </c>
      <c r="L19" s="279">
        <v>317.60000000000002</v>
      </c>
      <c r="M19" s="303">
        <f t="shared" si="4"/>
        <v>1.5114416130104895</v>
      </c>
      <c r="N19" s="9">
        <v>3.6033999999999997E-2</v>
      </c>
      <c r="O19" s="9">
        <v>5.8842E-3</v>
      </c>
      <c r="P19" s="273">
        <v>6.3160999999999995E-2</v>
      </c>
      <c r="Q19" s="9">
        <v>1.1768000000000001E-2</v>
      </c>
      <c r="R19" s="9">
        <v>2.4459E-3</v>
      </c>
      <c r="S19" s="9">
        <v>1.4488000000000001E-3</v>
      </c>
      <c r="T19" s="9">
        <v>2.3559000000000002E-3</v>
      </c>
      <c r="U19" s="9">
        <v>1.3726999999999999E-3</v>
      </c>
      <c r="V19" s="9">
        <v>1.4534</v>
      </c>
      <c r="W19" s="9">
        <v>1.8307</v>
      </c>
      <c r="X19" s="307">
        <v>1.6419999999999999</v>
      </c>
      <c r="Y19" s="9">
        <v>0.18865999999999999</v>
      </c>
      <c r="Z19" s="9">
        <v>0.65873999999999999</v>
      </c>
      <c r="AA19" s="9">
        <v>0.69528000000000001</v>
      </c>
      <c r="AB19" s="9">
        <v>0.66161999999999999</v>
      </c>
      <c r="AC19" s="9">
        <v>3.6535999999999999E-2</v>
      </c>
      <c r="AD19" s="9">
        <v>2.6216999999999998E-3</v>
      </c>
      <c r="AE19" s="9">
        <v>0.73241999999999996</v>
      </c>
      <c r="AF19" s="9">
        <v>1.0823999999999999E-4</v>
      </c>
      <c r="AG19" s="9">
        <v>0.74707000000000001</v>
      </c>
      <c r="AH19" s="11">
        <v>7.9699999999999999E-5</v>
      </c>
      <c r="AI19" s="9">
        <v>120</v>
      </c>
      <c r="AJ19" s="9">
        <v>0.64922000000000002</v>
      </c>
      <c r="AK19" s="9">
        <v>0.65003</v>
      </c>
      <c r="AL19" s="9">
        <v>0.64941000000000004</v>
      </c>
      <c r="AM19" s="9">
        <v>8.1514000000000001E-4</v>
      </c>
      <c r="AN19" s="9">
        <v>8.6025000000000008E-3</v>
      </c>
      <c r="AO19" s="9">
        <v>0.79590000000000005</v>
      </c>
      <c r="AP19" s="11">
        <v>8.6600000000000004E-5</v>
      </c>
      <c r="AQ19" s="9">
        <v>0.83984000000000003</v>
      </c>
      <c r="AR19" s="11">
        <v>3.6199999999999999E-5</v>
      </c>
      <c r="AS19" s="11">
        <v>4.2799999999999997E-5</v>
      </c>
      <c r="AT19" s="11">
        <v>4.1300000000000001E-5</v>
      </c>
      <c r="AU19" s="9">
        <v>1.8242E-3</v>
      </c>
      <c r="AV19" s="9">
        <v>2.5547E-3</v>
      </c>
      <c r="AW19" s="9">
        <v>1.75E-4</v>
      </c>
      <c r="AX19" s="9">
        <v>2.1722000000000001E-4</v>
      </c>
      <c r="AY19" s="11">
        <v>3.8399999999999998E-5</v>
      </c>
      <c r="AZ19" s="11">
        <v>2.9499999999999999E-5</v>
      </c>
      <c r="BA19" s="11">
        <v>3.29E-5</v>
      </c>
      <c r="BB19" s="11">
        <v>2.1999999999999999E-5</v>
      </c>
      <c r="BC19" s="11">
        <v>5.41E-5</v>
      </c>
      <c r="BD19" s="11">
        <v>4.2899999999999999E-5</v>
      </c>
      <c r="BE19" s="9">
        <v>9.6522000000000003E-4</v>
      </c>
      <c r="BF19" s="9">
        <v>1.0296000000000001E-3</v>
      </c>
      <c r="BG19" s="9">
        <v>1.3742999999999999E-4</v>
      </c>
      <c r="BH19" s="11">
        <v>1.3223E-4</v>
      </c>
      <c r="BI19" s="11">
        <v>4.2200000000000003E-5</v>
      </c>
      <c r="BJ19" s="11">
        <v>2.9E-5</v>
      </c>
      <c r="BK19" s="11">
        <v>3.1900000000000003E-5</v>
      </c>
      <c r="BL19" s="11">
        <v>2.7699999999999999E-5</v>
      </c>
      <c r="BM19" s="9">
        <v>1.2196E-2</v>
      </c>
      <c r="BN19" s="9">
        <v>1.6712000000000001E-3</v>
      </c>
      <c r="BO19" s="9">
        <v>1.7328000000000001E-3</v>
      </c>
      <c r="BP19" s="9">
        <v>1.5985999999999999E-3</v>
      </c>
      <c r="BQ19" s="9">
        <v>1.6657E-3</v>
      </c>
      <c r="BR19" s="9">
        <v>9.6230999999999997E-4</v>
      </c>
      <c r="BS19" s="11">
        <v>9.4900000000000003E-5</v>
      </c>
      <c r="BT19" s="9">
        <v>1.0529999999999999E-2</v>
      </c>
      <c r="BU19" s="9">
        <v>1.9285000000000001E-3</v>
      </c>
      <c r="BV19" s="9">
        <v>25.824000000000002</v>
      </c>
      <c r="BW19" s="9">
        <v>16.036000000000001</v>
      </c>
      <c r="BX19" s="273">
        <v>7.3219000000000003</v>
      </c>
      <c r="BY19" s="9">
        <v>0.16472999999999999</v>
      </c>
      <c r="BZ19" s="9">
        <v>0.5</v>
      </c>
      <c r="CA19" s="9">
        <v>2.5</v>
      </c>
      <c r="CB19" s="279">
        <v>315</v>
      </c>
      <c r="CC19" s="9">
        <v>0.34</v>
      </c>
      <c r="CD19" s="9">
        <v>14</v>
      </c>
      <c r="CE19" s="9">
        <v>30</v>
      </c>
      <c r="CF19" s="9">
        <v>0</v>
      </c>
      <c r="CG19" s="9">
        <v>14</v>
      </c>
      <c r="CH19" s="9">
        <v>49</v>
      </c>
      <c r="CI19" s="9">
        <v>15</v>
      </c>
      <c r="CJ19" s="279">
        <v>258.83999999999997</v>
      </c>
      <c r="CK19" s="31">
        <v>1</v>
      </c>
      <c r="CL19" s="111">
        <f t="shared" si="5"/>
        <v>0.30317079669597652</v>
      </c>
      <c r="CM19" s="9">
        <v>-1.2422</v>
      </c>
      <c r="CN19" s="9">
        <v>36.827199999999998</v>
      </c>
      <c r="CO19" s="9">
        <v>13</v>
      </c>
      <c r="CP19" s="9">
        <v>46</v>
      </c>
      <c r="CQ19" s="9">
        <v>42</v>
      </c>
      <c r="CR19" s="9"/>
      <c r="CS19" s="9"/>
      <c r="CT19" s="31"/>
      <c r="CU19" s="9"/>
      <c r="CV19" s="9"/>
      <c r="CW19" s="9"/>
      <c r="CX19" s="9"/>
      <c r="CY19" s="9"/>
      <c r="CZ19" s="9"/>
      <c r="DA19" s="31"/>
      <c r="DB19" s="9"/>
      <c r="DC19" s="41">
        <v>-2.1509999999999998</v>
      </c>
      <c r="DD19" s="9"/>
      <c r="DE19" s="9"/>
      <c r="DF19" s="9"/>
    </row>
    <row r="20" spans="1:110" s="49" customFormat="1">
      <c r="A20" s="53">
        <v>42254</v>
      </c>
      <c r="B20" s="48">
        <v>14.5</v>
      </c>
      <c r="C20" s="48">
        <v>98.9</v>
      </c>
      <c r="D20" s="48">
        <v>29.3</v>
      </c>
      <c r="E20" s="222">
        <v>16.8</v>
      </c>
      <c r="F20" s="222">
        <v>-12</v>
      </c>
      <c r="G20" s="222">
        <v>-3.8</v>
      </c>
      <c r="H20" s="222">
        <f>(E20^2+F20^2+G20^2)^0.5</f>
        <v>20.992379569739111</v>
      </c>
      <c r="I20" s="9">
        <v>3.9</v>
      </c>
      <c r="J20" s="101" t="s">
        <v>45</v>
      </c>
      <c r="K20" s="280">
        <v>4545</v>
      </c>
      <c r="L20" s="280">
        <v>233.8</v>
      </c>
      <c r="M20" s="308">
        <f t="shared" si="4"/>
        <v>1.6925628787109441</v>
      </c>
      <c r="N20" s="101">
        <v>4.5392000000000002E-3</v>
      </c>
      <c r="O20" s="101">
        <v>1.3512999999999999E-3</v>
      </c>
      <c r="P20" s="274">
        <v>6.5922999999999997E-3</v>
      </c>
      <c r="Q20" s="101">
        <v>2.7025999999999999E-3</v>
      </c>
      <c r="R20" s="101">
        <v>1.3614E-3</v>
      </c>
      <c r="S20" s="101">
        <v>8.1404999999999997E-4</v>
      </c>
      <c r="T20" s="101">
        <v>1.3563E-3</v>
      </c>
      <c r="U20" s="101">
        <v>7.9976000000000005E-4</v>
      </c>
      <c r="V20" s="101">
        <v>2.0680000000000001</v>
      </c>
      <c r="W20" s="101">
        <v>1.9186000000000001</v>
      </c>
      <c r="X20" s="308">
        <v>1.9933000000000001</v>
      </c>
      <c r="Y20" s="101">
        <v>7.4680999999999997E-2</v>
      </c>
      <c r="Z20" s="101">
        <v>0.58948999999999996</v>
      </c>
      <c r="AA20" s="101">
        <v>0.60438999999999998</v>
      </c>
      <c r="AB20" s="101">
        <v>0.59082000000000001</v>
      </c>
      <c r="AC20" s="101">
        <v>1.4898E-2</v>
      </c>
      <c r="AD20" s="101">
        <v>1.0752E-4</v>
      </c>
      <c r="AE20" s="101">
        <v>0.61523000000000005</v>
      </c>
      <c r="AF20" s="101">
        <v>3.6100000000000003E-5</v>
      </c>
      <c r="AG20" s="101">
        <v>0.69335999999999998</v>
      </c>
      <c r="AH20" s="101">
        <v>1.03E-5</v>
      </c>
      <c r="AI20" s="101">
        <v>90</v>
      </c>
      <c r="AJ20" s="101">
        <v>0.59984000000000004</v>
      </c>
      <c r="AK20" s="101">
        <v>0.61024</v>
      </c>
      <c r="AL20" s="101">
        <v>0.60546999999999995</v>
      </c>
      <c r="AM20" s="101">
        <v>1.0399E-2</v>
      </c>
      <c r="AN20" s="101">
        <v>1.3509000000000001E-4</v>
      </c>
      <c r="AO20" s="101">
        <v>0.625</v>
      </c>
      <c r="AP20" s="101">
        <v>1.2799999999999999E-5</v>
      </c>
      <c r="AQ20" s="101">
        <v>0.70313000000000003</v>
      </c>
      <c r="AR20" s="101">
        <v>8.49E-6</v>
      </c>
      <c r="AS20" s="101">
        <v>1.0699999999999999E-5</v>
      </c>
      <c r="AT20" s="101">
        <v>7.1600000000000001E-6</v>
      </c>
      <c r="AU20" s="101">
        <v>6.2843999999999997E-4</v>
      </c>
      <c r="AV20" s="101">
        <v>7.9546E-4</v>
      </c>
      <c r="AW20" s="101">
        <v>6.1799999999999998E-5</v>
      </c>
      <c r="AX20" s="101">
        <v>5.5800000000000001E-5</v>
      </c>
      <c r="AY20" s="101">
        <v>1.1199999999999999E-5</v>
      </c>
      <c r="AZ20" s="101">
        <v>1.13E-5</v>
      </c>
      <c r="BA20" s="101">
        <v>4.6999999999999999E-6</v>
      </c>
      <c r="BB20" s="101">
        <v>5.0900000000000004E-6</v>
      </c>
      <c r="BC20" s="101">
        <v>1.8E-5</v>
      </c>
      <c r="BD20" s="101">
        <v>1.66E-5</v>
      </c>
      <c r="BE20" s="101">
        <v>1.0905999999999999E-3</v>
      </c>
      <c r="BF20" s="101">
        <v>9.4894E-4</v>
      </c>
      <c r="BG20" s="101">
        <v>6.5199999999999999E-5</v>
      </c>
      <c r="BH20" s="101">
        <v>5.3699999999999997E-5</v>
      </c>
      <c r="BI20" s="101">
        <v>1.3900000000000001E-5</v>
      </c>
      <c r="BJ20" s="101">
        <v>1.2300000000000001E-5</v>
      </c>
      <c r="BK20" s="101">
        <v>6.1600000000000003E-6</v>
      </c>
      <c r="BL20" s="101">
        <v>3.2600000000000001E-6</v>
      </c>
      <c r="BM20" s="101">
        <v>3.8301999999999998E-4</v>
      </c>
      <c r="BN20" s="101">
        <v>1.6053000000000001E-4</v>
      </c>
      <c r="BO20" s="101">
        <v>3.3388999999999999E-4</v>
      </c>
      <c r="BP20" s="101">
        <v>3.4867999999999998E-4</v>
      </c>
      <c r="BQ20" s="101">
        <v>3.4128000000000001E-4</v>
      </c>
      <c r="BR20" s="101">
        <v>1.5568E-4</v>
      </c>
      <c r="BS20" s="101">
        <v>1.0499999999999999E-5</v>
      </c>
      <c r="BT20" s="101">
        <v>4.1699999999999997E-5</v>
      </c>
      <c r="BU20" s="101">
        <v>2.2363E-4</v>
      </c>
      <c r="BV20" s="101">
        <v>4.8423999999999996</v>
      </c>
      <c r="BW20" s="101">
        <v>3.5106999999999999</v>
      </c>
      <c r="BX20" s="274">
        <v>1.1223000000000001</v>
      </c>
      <c r="BY20" s="101">
        <v>0.14832999999999999</v>
      </c>
      <c r="BZ20" s="101">
        <v>0.5</v>
      </c>
      <c r="CA20" s="101">
        <v>1.5</v>
      </c>
      <c r="CB20" s="280">
        <v>236.46</v>
      </c>
      <c r="CC20" s="101">
        <v>0.35199999999999998</v>
      </c>
      <c r="CD20" s="101">
        <v>5</v>
      </c>
      <c r="CE20" s="101">
        <v>30</v>
      </c>
      <c r="CF20" s="101">
        <v>0</v>
      </c>
      <c r="CG20" s="101">
        <v>6</v>
      </c>
      <c r="CH20" s="101">
        <v>8</v>
      </c>
      <c r="CI20" s="101">
        <v>6</v>
      </c>
      <c r="CJ20" s="280">
        <v>174.49</v>
      </c>
      <c r="CK20" s="101">
        <v>1</v>
      </c>
      <c r="CL20" s="48">
        <f t="shared" si="5"/>
        <v>0.28393827700381086</v>
      </c>
      <c r="CM20" s="48">
        <v>44.1999</v>
      </c>
      <c r="CN20" s="48">
        <v>131.97730000000001</v>
      </c>
      <c r="CO20" s="101">
        <v>1</v>
      </c>
      <c r="CP20" s="101">
        <v>41</v>
      </c>
      <c r="CQ20" s="101">
        <v>19</v>
      </c>
      <c r="CR20" s="101">
        <v>41.71</v>
      </c>
      <c r="CS20" s="101">
        <v>37.299999999999997</v>
      </c>
      <c r="CT20" s="101" t="s">
        <v>87</v>
      </c>
      <c r="CU20" s="101">
        <v>0.25335648148148149</v>
      </c>
      <c r="CV20" s="101">
        <v>184.1</v>
      </c>
      <c r="CW20" s="101">
        <v>235.5</v>
      </c>
      <c r="CX20" s="101">
        <v>0.7</v>
      </c>
      <c r="CY20" s="101">
        <v>323</v>
      </c>
      <c r="CZ20" s="101">
        <v>-43.9</v>
      </c>
      <c r="DA20" s="101" t="s">
        <v>88</v>
      </c>
      <c r="DB20" s="101">
        <v>2.8</v>
      </c>
      <c r="DC20" s="101">
        <v>-4.1360000000000001</v>
      </c>
      <c r="DD20" s="48"/>
      <c r="DE20" s="48"/>
      <c r="DF20" s="48"/>
    </row>
    <row r="21" spans="1:110" s="3" customFormat="1">
      <c r="A21" s="89"/>
      <c r="B21" s="5"/>
      <c r="C21" s="9"/>
      <c r="D21" s="9"/>
      <c r="E21" s="9"/>
      <c r="F21" s="9"/>
      <c r="G21" s="9"/>
      <c r="H21" s="222"/>
      <c r="I21" s="9">
        <v>3.9</v>
      </c>
      <c r="J21" s="41" t="s">
        <v>44</v>
      </c>
      <c r="K21" s="281">
        <v>4555</v>
      </c>
      <c r="L21" s="279">
        <v>158.9</v>
      </c>
      <c r="M21" s="303">
        <f t="shared" si="4"/>
        <v>3.4419853371424636</v>
      </c>
      <c r="N21" s="4">
        <v>2.4553999999999999E-2</v>
      </c>
      <c r="O21" s="4">
        <v>1.154E-2</v>
      </c>
      <c r="P21" s="259">
        <v>3.7643999999999997E-2</v>
      </c>
      <c r="Q21" s="1">
        <v>2.308E-2</v>
      </c>
      <c r="R21" s="1">
        <v>2.3481999999999999E-3</v>
      </c>
      <c r="S21" s="1">
        <v>1.4276E-3</v>
      </c>
      <c r="T21" s="1">
        <v>3.4028999999999999E-3</v>
      </c>
      <c r="U21" s="1">
        <v>2.0339999999999998E-3</v>
      </c>
      <c r="V21" s="1">
        <v>3.5329000000000002</v>
      </c>
      <c r="W21" s="1">
        <v>3.1535000000000002</v>
      </c>
      <c r="X21" s="303">
        <v>3.3431999999999999</v>
      </c>
      <c r="Y21" s="1">
        <v>0.18970999999999999</v>
      </c>
      <c r="Z21" s="1">
        <v>0.29010999999999998</v>
      </c>
      <c r="AA21" s="1">
        <v>0.29059000000000001</v>
      </c>
      <c r="AB21" s="1">
        <v>0.29053000000000001</v>
      </c>
      <c r="AC21" s="1">
        <v>4.8191999999999999E-4</v>
      </c>
      <c r="AD21" s="1">
        <v>8.8464000000000008E-3</v>
      </c>
      <c r="AE21" s="1">
        <v>0.30640000000000001</v>
      </c>
      <c r="AF21" s="1">
        <v>6.8995000000000005E-4</v>
      </c>
      <c r="AG21" s="1">
        <v>0.32103999999999999</v>
      </c>
      <c r="AH21" s="1">
        <v>5.7872999999999996E-4</v>
      </c>
      <c r="AI21" s="1">
        <v>90</v>
      </c>
      <c r="AJ21" s="1">
        <v>0.29047000000000001</v>
      </c>
      <c r="AK21" s="1">
        <v>0.29441000000000001</v>
      </c>
      <c r="AL21" s="1">
        <v>0.29297000000000001</v>
      </c>
      <c r="AM21" s="1">
        <v>3.9443000000000004E-3</v>
      </c>
      <c r="AN21" s="1">
        <v>8.2360000000000003E-3</v>
      </c>
      <c r="AO21" s="1">
        <v>0.36132999999999998</v>
      </c>
      <c r="AP21" s="2">
        <v>1.3250999999999999E-4</v>
      </c>
      <c r="AQ21" s="1">
        <v>0.45898</v>
      </c>
      <c r="AR21" s="2">
        <v>2.48E-5</v>
      </c>
      <c r="AS21" s="1">
        <v>1.1319000000000001E-4</v>
      </c>
      <c r="AT21" s="2">
        <v>8.1699999999999994E-5</v>
      </c>
      <c r="AU21" s="1">
        <v>4.9094999999999998E-4</v>
      </c>
      <c r="AV21" s="1">
        <v>7.1414000000000004E-4</v>
      </c>
      <c r="AW21" s="2">
        <v>6.69E-5</v>
      </c>
      <c r="AX21" s="2">
        <v>9.4099999999999997E-5</v>
      </c>
      <c r="AY21" s="2">
        <v>5.3199999999999999E-5</v>
      </c>
      <c r="AZ21" s="2">
        <v>3.1900000000000003E-5</v>
      </c>
      <c r="BA21" s="2">
        <v>4.8900000000000003E-5</v>
      </c>
      <c r="BB21" s="2">
        <v>4.2200000000000003E-5</v>
      </c>
      <c r="BC21" s="1">
        <v>3.1232999999999999E-4</v>
      </c>
      <c r="BD21" s="1">
        <v>4.0530999999999998E-4</v>
      </c>
      <c r="BE21" s="1">
        <v>4.462E-4</v>
      </c>
      <c r="BF21" s="1">
        <v>5.0332999999999997E-4</v>
      </c>
      <c r="BG21" s="2">
        <v>7.9400000000000006E-5</v>
      </c>
      <c r="BH21" s="2">
        <v>7.6500000000000003E-5</v>
      </c>
      <c r="BI21" s="2">
        <v>7.2299999999999996E-5</v>
      </c>
      <c r="BJ21" s="2">
        <v>1.1768E-4</v>
      </c>
      <c r="BK21" s="2">
        <v>9.5600000000000006E-5</v>
      </c>
      <c r="BL21" s="2">
        <v>1.4857E-4</v>
      </c>
      <c r="BM21" s="1">
        <v>1.6993000000000001E-2</v>
      </c>
      <c r="BN21" s="1">
        <v>1.3998999999999999E-2</v>
      </c>
      <c r="BO21" s="1">
        <v>3.6178E-3</v>
      </c>
      <c r="BP21" s="1">
        <v>9.1924999999999993E-3</v>
      </c>
      <c r="BQ21" s="1">
        <v>6.4051000000000004E-3</v>
      </c>
      <c r="BR21" s="1">
        <v>1.8175E-2</v>
      </c>
      <c r="BS21" s="1">
        <v>3.9418999999999999E-3</v>
      </c>
      <c r="BT21" s="1">
        <v>1.0588E-2</v>
      </c>
      <c r="BU21" s="1">
        <v>2.2941E-2</v>
      </c>
      <c r="BV21" s="1">
        <v>16.030999999999999</v>
      </c>
      <c r="BW21" s="1">
        <v>13.842000000000001</v>
      </c>
      <c r="BX21" s="259">
        <v>2.653</v>
      </c>
      <c r="BY21" s="1">
        <v>1.0123</v>
      </c>
      <c r="BZ21" s="1">
        <v>0.2</v>
      </c>
      <c r="CA21" s="1">
        <v>1.2</v>
      </c>
      <c r="CB21" s="261">
        <v>160.31</v>
      </c>
      <c r="CC21" s="1">
        <v>0.34499999999999997</v>
      </c>
      <c r="CD21" s="1">
        <v>5</v>
      </c>
      <c r="CE21" s="1">
        <v>30</v>
      </c>
      <c r="CF21" s="1">
        <v>0</v>
      </c>
      <c r="CG21" s="1">
        <v>5</v>
      </c>
      <c r="CH21" s="1">
        <v>54</v>
      </c>
      <c r="CI21" s="1">
        <v>31</v>
      </c>
      <c r="CJ21" s="261">
        <v>504.69</v>
      </c>
      <c r="CK21" s="27">
        <v>1</v>
      </c>
      <c r="CL21" s="9">
        <f t="shared" si="5"/>
        <v>0.29982885729331227</v>
      </c>
      <c r="CM21" s="9">
        <v>53.948720000000002</v>
      </c>
      <c r="CN21" s="9">
        <v>84.818910000000002</v>
      </c>
      <c r="CO21" s="66">
        <v>1</v>
      </c>
      <c r="CP21" s="66">
        <v>41</v>
      </c>
      <c r="CQ21" s="66">
        <v>19</v>
      </c>
      <c r="CR21" s="5">
        <v>41.03</v>
      </c>
      <c r="CS21" s="5">
        <v>348.3</v>
      </c>
      <c r="CT21" s="41" t="s">
        <v>87</v>
      </c>
      <c r="CU21" s="42">
        <v>0.24467592592592591</v>
      </c>
      <c r="CV21" s="5">
        <v>-315</v>
      </c>
      <c r="CW21" s="5">
        <v>160</v>
      </c>
      <c r="CX21" s="5">
        <v>-0.5</v>
      </c>
      <c r="CY21" s="5">
        <v>325.3</v>
      </c>
      <c r="CZ21" s="5">
        <v>-41.7</v>
      </c>
      <c r="DA21" s="41" t="s">
        <v>88</v>
      </c>
      <c r="DB21" s="5">
        <v>3.4</v>
      </c>
      <c r="DC21" s="66">
        <v>0.38300000000000001</v>
      </c>
      <c r="DD21" s="5"/>
      <c r="DE21" s="5"/>
      <c r="DF21" s="5"/>
    </row>
    <row r="22" spans="1:110">
      <c r="E22" s="4"/>
      <c r="F22" s="4"/>
      <c r="G22" s="4"/>
      <c r="H22" s="222"/>
      <c r="I22" s="9">
        <v>3.9</v>
      </c>
      <c r="J22" s="27" t="s">
        <v>51</v>
      </c>
      <c r="K22" s="261">
        <v>5762</v>
      </c>
      <c r="L22" s="261">
        <v>338.3</v>
      </c>
      <c r="M22" s="303">
        <f t="shared" si="4"/>
        <v>1.0666666666666667</v>
      </c>
      <c r="N22" s="1">
        <v>3.2142999999999998E-2</v>
      </c>
      <c r="O22" s="1">
        <v>8.5611000000000003E-3</v>
      </c>
      <c r="P22" s="259">
        <v>4.9553E-2</v>
      </c>
      <c r="Q22" s="1">
        <v>1.7121999999999998E-2</v>
      </c>
      <c r="R22" s="1">
        <v>3.8043999999999999E-3</v>
      </c>
      <c r="S22" s="1">
        <v>2.2561999999999999E-3</v>
      </c>
      <c r="T22" s="1">
        <v>2.6102999999999999E-3</v>
      </c>
      <c r="U22" s="1">
        <v>1.5321E-3</v>
      </c>
      <c r="V22" s="1">
        <v>1.2196</v>
      </c>
      <c r="W22" s="1">
        <v>1.0764</v>
      </c>
      <c r="X22" s="303">
        <v>1.1479999999999999</v>
      </c>
      <c r="Y22" s="1">
        <v>7.1603E-2</v>
      </c>
      <c r="Z22" s="1">
        <v>0.93733</v>
      </c>
      <c r="AA22" s="1">
        <v>0.93755999999999995</v>
      </c>
      <c r="AB22" s="1">
        <v>0.9375</v>
      </c>
      <c r="AC22" s="1">
        <v>2.3572999999999999E-4</v>
      </c>
      <c r="AD22" s="1">
        <v>3.2577000000000001E-3</v>
      </c>
      <c r="AE22" s="1">
        <v>0.94481999999999999</v>
      </c>
      <c r="AF22" s="1">
        <v>1.0559E-4</v>
      </c>
      <c r="AG22" s="1">
        <v>0.95215000000000005</v>
      </c>
      <c r="AH22" s="1">
        <v>2.8478999999999999E-4</v>
      </c>
      <c r="AI22" s="1">
        <v>90</v>
      </c>
      <c r="AJ22" s="1">
        <v>0.96475</v>
      </c>
      <c r="AK22" s="1">
        <v>0.99622999999999995</v>
      </c>
      <c r="AL22" s="1">
        <v>0.97655999999999998</v>
      </c>
      <c r="AM22" s="1">
        <v>3.1483999999999998E-2</v>
      </c>
      <c r="AN22" s="1">
        <v>2.1240999999999999E-3</v>
      </c>
      <c r="AO22" s="1">
        <v>1.0351999999999999</v>
      </c>
      <c r="AP22" s="1">
        <v>1.5405E-4</v>
      </c>
      <c r="AQ22" s="1">
        <v>1.0645</v>
      </c>
      <c r="AR22" s="1">
        <v>4.6199999999999998E-5</v>
      </c>
      <c r="AS22" s="1">
        <v>3.8800000000000001E-5</v>
      </c>
      <c r="AT22" s="1">
        <v>1.9400000000000001E-5</v>
      </c>
      <c r="AU22" s="1">
        <v>1.2222999999999999E-2</v>
      </c>
      <c r="AV22" s="1">
        <v>1.5310000000000001E-2</v>
      </c>
      <c r="AW22" s="1">
        <v>3.1245999999999999E-3</v>
      </c>
      <c r="AX22" s="1">
        <v>2.2845000000000001E-3</v>
      </c>
      <c r="AY22" s="1">
        <v>9.7499999999999998E-5</v>
      </c>
      <c r="AZ22" s="1">
        <v>1.1902E-4</v>
      </c>
      <c r="BA22" s="1">
        <v>3.1147999999999999E-4</v>
      </c>
      <c r="BB22" s="1">
        <v>3.8575000000000003E-4</v>
      </c>
      <c r="BC22" s="1">
        <v>2.1845E-4</v>
      </c>
      <c r="BD22" s="1">
        <v>1.9916000000000001E-4</v>
      </c>
      <c r="BE22" s="1">
        <v>5.3442999999999997E-2</v>
      </c>
      <c r="BF22" s="1">
        <v>2.9245E-2</v>
      </c>
      <c r="BG22" s="1">
        <v>1.5418000000000001E-3</v>
      </c>
      <c r="BH22" s="1">
        <v>1.2829E-3</v>
      </c>
      <c r="BI22" s="1">
        <v>5.4263E-4</v>
      </c>
      <c r="BJ22" s="1">
        <v>5.5931000000000004E-4</v>
      </c>
      <c r="BK22" s="1">
        <v>3.2058999999999999E-4</v>
      </c>
      <c r="BL22" s="1">
        <v>3.2367000000000002E-4</v>
      </c>
      <c r="BM22" s="1">
        <v>2.4331999999999999E-2</v>
      </c>
      <c r="BN22" s="1">
        <v>6.3569999999999998E-3</v>
      </c>
      <c r="BO22" s="1">
        <v>1.1671000000000001E-2</v>
      </c>
      <c r="BP22" s="1">
        <v>5.2651E-3</v>
      </c>
      <c r="BQ22" s="1">
        <v>8.4680999999999992E-3</v>
      </c>
      <c r="BR22" s="1">
        <v>3.7637E-3</v>
      </c>
      <c r="BS22" s="1">
        <v>4.5297999999999996E-3</v>
      </c>
      <c r="BT22" s="1">
        <v>1.5864E-2</v>
      </c>
      <c r="BU22" s="1">
        <v>7.3876000000000002E-3</v>
      </c>
      <c r="BV22" s="1">
        <v>13.025</v>
      </c>
      <c r="BW22" s="1">
        <v>8.9398</v>
      </c>
      <c r="BX22" s="259">
        <v>2.8734000000000002</v>
      </c>
      <c r="BY22" s="1">
        <v>6.9667999999999994E-2</v>
      </c>
      <c r="BZ22" s="1">
        <v>0.8</v>
      </c>
      <c r="CA22" s="1">
        <v>2</v>
      </c>
      <c r="CB22" s="261">
        <v>336.32</v>
      </c>
      <c r="CC22" s="1">
        <v>0.34499999999999997</v>
      </c>
      <c r="CD22" s="1">
        <v>6</v>
      </c>
      <c r="CE22" s="1">
        <v>30</v>
      </c>
      <c r="CF22" s="1">
        <v>0</v>
      </c>
      <c r="CG22" s="1">
        <v>7</v>
      </c>
      <c r="CH22" s="1">
        <v>3</v>
      </c>
      <c r="CI22" s="1">
        <v>19</v>
      </c>
      <c r="CJ22" s="261">
        <v>671.63</v>
      </c>
      <c r="CK22" s="27">
        <v>1</v>
      </c>
      <c r="CL22" s="9">
        <f t="shared" si="5"/>
        <v>0.29824016563146999</v>
      </c>
      <c r="CM22" s="9">
        <v>-34.597610000000003</v>
      </c>
      <c r="CN22" s="9">
        <v>116.35669</v>
      </c>
      <c r="CO22" s="66">
        <v>1</v>
      </c>
      <c r="CP22" s="66">
        <v>41</v>
      </c>
      <c r="CQ22" s="66">
        <v>19</v>
      </c>
      <c r="CR22" s="1">
        <v>51.55</v>
      </c>
      <c r="CS22" s="1">
        <v>160.5</v>
      </c>
      <c r="CT22" s="27" t="s">
        <v>87</v>
      </c>
      <c r="CU22" s="1">
        <v>0.29120370370370369</v>
      </c>
      <c r="CV22" s="1">
        <v>-155</v>
      </c>
      <c r="CW22" s="1">
        <v>337.5</v>
      </c>
      <c r="CX22" s="1">
        <v>0.6</v>
      </c>
      <c r="CY22" s="1">
        <v>329</v>
      </c>
      <c r="CZ22" s="1">
        <v>-37.9</v>
      </c>
      <c r="DA22" s="1" t="s">
        <v>88</v>
      </c>
      <c r="DB22" s="1">
        <v>0.8</v>
      </c>
      <c r="DC22" s="27">
        <v>10.131</v>
      </c>
    </row>
    <row r="23" spans="1:110" s="59" customFormat="1">
      <c r="A23" s="57"/>
      <c r="B23" s="58"/>
      <c r="C23" s="58"/>
      <c r="D23" s="58"/>
      <c r="E23" s="58"/>
      <c r="F23" s="58"/>
      <c r="G23" s="58"/>
      <c r="H23" s="32"/>
      <c r="I23" s="58">
        <v>3.9</v>
      </c>
      <c r="J23" s="64" t="s">
        <v>53</v>
      </c>
      <c r="K23" s="282">
        <v>9596</v>
      </c>
      <c r="L23" s="282">
        <v>296.89999999999998</v>
      </c>
      <c r="M23" s="304">
        <f t="shared" si="4"/>
        <v>2.7958732910224509</v>
      </c>
      <c r="N23" s="7">
        <v>9.0124000000000003E-3</v>
      </c>
      <c r="O23" s="7">
        <v>2.3819000000000002E-3</v>
      </c>
      <c r="P23" s="260">
        <v>1.584E-2</v>
      </c>
      <c r="Q23" s="7">
        <v>4.7638000000000003E-3</v>
      </c>
      <c r="R23" s="7">
        <v>1.3734999999999999E-3</v>
      </c>
      <c r="S23" s="7">
        <v>7.9243E-4</v>
      </c>
      <c r="T23" s="7">
        <v>1.5529000000000001E-3</v>
      </c>
      <c r="U23" s="7">
        <v>9.1047999999999997E-4</v>
      </c>
      <c r="V23" s="7">
        <v>3.3492000000000002</v>
      </c>
      <c r="W23" s="7">
        <v>2.5956999999999999</v>
      </c>
      <c r="X23" s="304">
        <v>2.9723999999999999</v>
      </c>
      <c r="Y23" s="7">
        <v>0.37673000000000001</v>
      </c>
      <c r="Z23" s="7">
        <v>0.35598000000000002</v>
      </c>
      <c r="AA23" s="7">
        <v>0.35830000000000001</v>
      </c>
      <c r="AB23" s="7">
        <v>0.35766999999999999</v>
      </c>
      <c r="AC23" s="7">
        <v>2.3186000000000001E-3</v>
      </c>
      <c r="AD23" s="7">
        <v>5.2614000000000003E-4</v>
      </c>
      <c r="AE23" s="7">
        <v>0.36742999999999998</v>
      </c>
      <c r="AF23" s="80">
        <v>1.9700000000000001E-5</v>
      </c>
      <c r="AG23" s="7">
        <v>0.37963999999999998</v>
      </c>
      <c r="AH23" s="80">
        <v>3.9499999999999998E-5</v>
      </c>
      <c r="AI23" s="7">
        <v>120</v>
      </c>
      <c r="AJ23" s="7">
        <v>0.35943000000000003</v>
      </c>
      <c r="AK23" s="7">
        <v>0.36697000000000002</v>
      </c>
      <c r="AL23" s="7">
        <v>0.36132999999999998</v>
      </c>
      <c r="AM23" s="7">
        <v>7.5393999999999999E-3</v>
      </c>
      <c r="AN23" s="7">
        <v>4.2268999999999998E-4</v>
      </c>
      <c r="AO23" s="7">
        <v>0.43945000000000001</v>
      </c>
      <c r="AP23" s="80">
        <v>8.7800000000000006E-6</v>
      </c>
      <c r="AQ23" s="7">
        <v>0.4541</v>
      </c>
      <c r="AR23" s="80">
        <v>1.26E-5</v>
      </c>
      <c r="AS23" s="80">
        <v>2.1999999999999999E-5</v>
      </c>
      <c r="AT23" s="80">
        <v>2.0999999999999999E-5</v>
      </c>
      <c r="AU23" s="7">
        <v>1.0438E-4</v>
      </c>
      <c r="AV23" s="80">
        <v>6.2600000000000004E-5</v>
      </c>
      <c r="AW23" s="80">
        <v>5.6099999999999997E-6</v>
      </c>
      <c r="AX23" s="80">
        <v>2.1600000000000001E-6</v>
      </c>
      <c r="AY23" s="80">
        <v>3.01E-6</v>
      </c>
      <c r="AZ23" s="80">
        <v>2.1799999999999999E-6</v>
      </c>
      <c r="BA23" s="80">
        <v>1.19E-6</v>
      </c>
      <c r="BB23" s="80">
        <v>9.540000000000001E-7</v>
      </c>
      <c r="BC23" s="80">
        <v>3.6100000000000003E-5</v>
      </c>
      <c r="BD23" s="80">
        <v>5.8999999999999998E-5</v>
      </c>
      <c r="BE23" s="80">
        <v>1.4117000000000001E-4</v>
      </c>
      <c r="BF23" s="80">
        <v>7.9200000000000001E-5</v>
      </c>
      <c r="BG23" s="80">
        <v>4.5499999999999996E-6</v>
      </c>
      <c r="BH23" s="80">
        <v>6.1299999999999998E-6</v>
      </c>
      <c r="BI23" s="80">
        <v>2.5500000000000001E-6</v>
      </c>
      <c r="BJ23" s="80">
        <v>3.7500000000000001E-6</v>
      </c>
      <c r="BK23" s="80">
        <v>1.0499999999999999E-6</v>
      </c>
      <c r="BL23" s="80">
        <v>1.1200000000000001E-6</v>
      </c>
      <c r="BM23" s="7">
        <v>3.7897999999999999E-3</v>
      </c>
      <c r="BN23" s="7">
        <v>1.6462E-3</v>
      </c>
      <c r="BO23" s="7">
        <v>1.1435E-3</v>
      </c>
      <c r="BP23" s="7">
        <v>1.5605E-3</v>
      </c>
      <c r="BQ23" s="7">
        <v>1.3519999999999999E-3</v>
      </c>
      <c r="BR23" s="7">
        <v>3.9458000000000002E-3</v>
      </c>
      <c r="BS23" s="7">
        <v>2.9484999999999998E-4</v>
      </c>
      <c r="BT23" s="7">
        <v>2.4377999999999999E-3</v>
      </c>
      <c r="BU23" s="7">
        <v>4.2754999999999998E-3</v>
      </c>
      <c r="BV23" s="7">
        <v>11.532</v>
      </c>
      <c r="BW23" s="7">
        <v>7.5030000000000001</v>
      </c>
      <c r="BX23" s="260">
        <v>2.8029999999999999</v>
      </c>
      <c r="BY23" s="7">
        <v>0.48698000000000002</v>
      </c>
      <c r="BZ23" s="7">
        <v>0.2</v>
      </c>
      <c r="CA23" s="7">
        <v>1.5</v>
      </c>
      <c r="CB23" s="262">
        <v>299.97000000000003</v>
      </c>
      <c r="CC23" s="7">
        <v>0.34799999999999998</v>
      </c>
      <c r="CD23" s="7">
        <v>10</v>
      </c>
      <c r="CE23" s="7">
        <v>7</v>
      </c>
      <c r="CF23" s="7">
        <v>31</v>
      </c>
      <c r="CG23" s="7">
        <v>10</v>
      </c>
      <c r="CH23" s="7">
        <v>42</v>
      </c>
      <c r="CI23" s="7">
        <v>44</v>
      </c>
      <c r="CJ23" s="262">
        <v>534.4</v>
      </c>
      <c r="CK23" s="40">
        <v>1</v>
      </c>
      <c r="CL23" s="58">
        <f t="shared" si="5"/>
        <v>0.2953978759427428</v>
      </c>
      <c r="CM23" s="58">
        <v>64.875</v>
      </c>
      <c r="CN23" s="7">
        <v>-147.86099999999999</v>
      </c>
      <c r="CO23" s="74">
        <v>1</v>
      </c>
      <c r="CP23" s="74">
        <v>41</v>
      </c>
      <c r="CQ23" s="74">
        <v>19</v>
      </c>
      <c r="CR23" s="58">
        <v>87.17</v>
      </c>
      <c r="CS23" s="58">
        <v>22.9</v>
      </c>
      <c r="CT23" s="64" t="s">
        <v>87</v>
      </c>
      <c r="CU23" s="115">
        <v>0.44832175925925927</v>
      </c>
      <c r="CV23" s="58">
        <v>348.8</v>
      </c>
      <c r="CW23" s="58">
        <v>299.5</v>
      </c>
      <c r="CX23" s="58">
        <v>1.8</v>
      </c>
      <c r="CY23" s="58">
        <v>321.60000000000002</v>
      </c>
      <c r="CZ23" s="58">
        <v>-45.4</v>
      </c>
      <c r="DA23" s="64" t="s">
        <v>88</v>
      </c>
      <c r="DB23" s="58">
        <v>2.1</v>
      </c>
      <c r="DC23" s="40">
        <v>3.13</v>
      </c>
      <c r="DD23" s="58"/>
      <c r="DE23" s="58"/>
      <c r="DF23" s="58"/>
    </row>
    <row r="24" spans="1:110">
      <c r="A24" s="268">
        <v>42249</v>
      </c>
      <c r="B24" s="1">
        <v>39.19</v>
      </c>
      <c r="C24" s="1">
        <v>40.869999999999997</v>
      </c>
      <c r="D24" s="1">
        <v>39.799999999999997</v>
      </c>
      <c r="E24" s="1">
        <v>10.3</v>
      </c>
      <c r="F24" s="1">
        <v>-12.2</v>
      </c>
      <c r="G24" s="1">
        <v>-18</v>
      </c>
      <c r="H24" s="1">
        <f>(E24^2+F24^2+G24^2)^0.5</f>
        <v>24.060964236705065</v>
      </c>
      <c r="I24" s="1">
        <v>0.13</v>
      </c>
      <c r="J24" s="27" t="s">
        <v>43</v>
      </c>
      <c r="K24" s="261">
        <v>1879</v>
      </c>
      <c r="L24" s="261">
        <v>233</v>
      </c>
      <c r="M24" s="303">
        <f t="shared" si="4"/>
        <v>1.8660546007576182</v>
      </c>
      <c r="N24" s="1">
        <v>3.2361000000000001E-2</v>
      </c>
      <c r="O24" s="1">
        <v>5.5792000000000003E-3</v>
      </c>
      <c r="P24" s="259">
        <v>5.5608999999999999E-2</v>
      </c>
      <c r="Q24" s="1">
        <v>1.1158E-2</v>
      </c>
      <c r="R24" s="1">
        <v>1.0989000000000001E-3</v>
      </c>
      <c r="S24" s="1">
        <v>6.3738E-4</v>
      </c>
      <c r="T24" s="1">
        <v>1.3031E-3</v>
      </c>
      <c r="U24" s="1">
        <v>7.7380000000000005E-4</v>
      </c>
      <c r="V24" s="1">
        <v>1.9057999999999999</v>
      </c>
      <c r="W24" s="1">
        <v>1.5238</v>
      </c>
      <c r="X24" s="303">
        <v>1.7148000000000001</v>
      </c>
      <c r="Y24" s="1">
        <v>0.19098999999999999</v>
      </c>
      <c r="Z24" s="1">
        <v>0.53586999999999996</v>
      </c>
      <c r="AA24" s="1">
        <v>0.53590000000000004</v>
      </c>
      <c r="AB24" s="1">
        <v>0.53588999999999998</v>
      </c>
      <c r="AC24" s="1">
        <v>3.0300000000000001E-5</v>
      </c>
      <c r="AD24" s="1">
        <v>5.1022000000000003E-3</v>
      </c>
      <c r="AE24" s="1">
        <v>1.012</v>
      </c>
      <c r="AF24" s="1">
        <v>2.6599999999999999E-6</v>
      </c>
      <c r="AG24" s="1">
        <v>1.0278</v>
      </c>
      <c r="AH24" s="1">
        <v>4.0500000000000002E-6</v>
      </c>
      <c r="AI24" s="1">
        <v>120</v>
      </c>
      <c r="AJ24" s="1">
        <v>0.53707000000000005</v>
      </c>
      <c r="AK24" s="1">
        <v>0.53712000000000004</v>
      </c>
      <c r="AL24" s="1">
        <v>0.53710999999999998</v>
      </c>
      <c r="AM24" s="1">
        <v>5.66E-5</v>
      </c>
      <c r="AN24" s="1">
        <v>6.0882000000000002E-3</v>
      </c>
      <c r="AO24" s="1">
        <v>0.96679999999999999</v>
      </c>
      <c r="AP24" s="1">
        <v>1.6700000000000001E-6</v>
      </c>
      <c r="AQ24" s="1">
        <v>1.1572</v>
      </c>
      <c r="AR24" s="1">
        <v>8.6300000000000004E-7</v>
      </c>
      <c r="AS24" s="1">
        <v>3.3000000000000002E-6</v>
      </c>
      <c r="AT24" s="1">
        <v>2.0099999999999998E-6</v>
      </c>
      <c r="AU24" s="1">
        <v>6.6099999999999994E-5</v>
      </c>
      <c r="AV24" s="1">
        <v>3.3800000000000002E-5</v>
      </c>
      <c r="AW24" s="1">
        <v>6.55E-6</v>
      </c>
      <c r="AX24" s="1">
        <v>8.6300000000000004E-6</v>
      </c>
      <c r="AY24" s="1">
        <v>3.8800000000000001E-6</v>
      </c>
      <c r="AZ24" s="1">
        <v>2.4099999999999998E-6</v>
      </c>
      <c r="BA24" s="1">
        <v>3.19E-6</v>
      </c>
      <c r="BB24" s="1">
        <v>3.9400000000000004E-6</v>
      </c>
      <c r="BC24" s="1">
        <v>3.5099999999999999E-6</v>
      </c>
      <c r="BD24" s="1">
        <v>3.5099999999999999E-6</v>
      </c>
      <c r="BE24" s="1">
        <v>1.9877999999999999E-4</v>
      </c>
      <c r="BF24" s="1">
        <v>2.3682E-4</v>
      </c>
      <c r="BG24" s="1">
        <v>6.9600000000000003E-6</v>
      </c>
      <c r="BH24" s="1">
        <v>5.7899999999999996E-6</v>
      </c>
      <c r="BI24" s="1">
        <v>4.5600000000000004E-6</v>
      </c>
      <c r="BJ24" s="1">
        <v>7.1099999999999997E-6</v>
      </c>
      <c r="BK24" s="1">
        <v>1.31E-6</v>
      </c>
      <c r="BL24" s="1">
        <v>1.4100000000000001E-6</v>
      </c>
      <c r="BM24" s="1">
        <v>1.174E-2</v>
      </c>
      <c r="BN24" s="1">
        <v>3.0883000000000001E-4</v>
      </c>
      <c r="BO24" s="1">
        <v>6.6321999999999996E-4</v>
      </c>
      <c r="BP24" s="1">
        <v>8.7633000000000003E-4</v>
      </c>
      <c r="BQ24" s="1">
        <v>7.6977000000000002E-4</v>
      </c>
      <c r="BR24" s="1">
        <v>4.0110999999999999E-4</v>
      </c>
      <c r="BS24" s="1">
        <v>1.5069000000000001E-4</v>
      </c>
      <c r="BT24" s="1">
        <v>1.0970000000000001E-2</v>
      </c>
      <c r="BU24" s="1">
        <v>5.0622000000000004E-4</v>
      </c>
      <c r="BV24" s="1">
        <v>50.603000000000002</v>
      </c>
      <c r="BW24" s="1">
        <v>31.056000000000001</v>
      </c>
      <c r="BX24" s="259">
        <v>15.250999999999999</v>
      </c>
      <c r="BY24" s="1">
        <v>0.60387000000000002</v>
      </c>
      <c r="BZ24" s="1">
        <v>0.3</v>
      </c>
      <c r="CA24" s="1">
        <v>4</v>
      </c>
      <c r="CB24" s="261">
        <v>232.47</v>
      </c>
      <c r="CC24" s="1">
        <v>0.34699999999999998</v>
      </c>
      <c r="CD24" s="1">
        <v>21</v>
      </c>
      <c r="CE24" s="1">
        <v>29</v>
      </c>
      <c r="CF24" s="1">
        <v>3</v>
      </c>
      <c r="CG24" s="1">
        <v>21</v>
      </c>
      <c r="CH24" s="1">
        <v>53</v>
      </c>
      <c r="CI24" s="1">
        <v>55</v>
      </c>
      <c r="CJ24" s="261">
        <v>463.1</v>
      </c>
      <c r="CK24" s="1">
        <v>1</v>
      </c>
      <c r="CL24" s="1">
        <f t="shared" si="5"/>
        <v>0.30282030620467365</v>
      </c>
      <c r="CM24" s="1">
        <v>50.4086</v>
      </c>
      <c r="CN24" s="1">
        <v>58.034300000000002</v>
      </c>
      <c r="CO24" s="1">
        <v>20</v>
      </c>
      <c r="CP24" s="1">
        <v>10</v>
      </c>
      <c r="CQ24" s="1">
        <v>30</v>
      </c>
      <c r="CR24" s="1">
        <v>17.28</v>
      </c>
      <c r="CS24" s="1">
        <v>38.5</v>
      </c>
      <c r="CT24" s="1" t="s">
        <v>69</v>
      </c>
      <c r="CU24" s="1">
        <v>0.91238425925925926</v>
      </c>
      <c r="CV24" s="1">
        <v>-343</v>
      </c>
      <c r="CW24" s="1">
        <v>231.6</v>
      </c>
      <c r="CX24" s="1">
        <v>1.4</v>
      </c>
      <c r="CY24" s="1">
        <v>325.7</v>
      </c>
      <c r="CZ24" s="1">
        <v>-51.3</v>
      </c>
      <c r="DA24" s="1" t="s">
        <v>88</v>
      </c>
      <c r="DB24" s="1">
        <v>4.9000000000000004</v>
      </c>
      <c r="DC24" s="1">
        <v>8.0459999999999994</v>
      </c>
    </row>
    <row r="25" spans="1:110">
      <c r="A25" s="254"/>
      <c r="I25" s="1">
        <v>0.13</v>
      </c>
      <c r="J25" s="27" t="s">
        <v>50</v>
      </c>
      <c r="K25" s="261">
        <v>2736</v>
      </c>
      <c r="L25" s="261">
        <v>73</v>
      </c>
      <c r="M25" s="303">
        <f t="shared" si="4"/>
        <v>1.8618160153413641</v>
      </c>
      <c r="N25" s="1">
        <v>6.9379999999999997E-3</v>
      </c>
      <c r="O25" s="1">
        <v>1.5623E-3</v>
      </c>
      <c r="P25" s="259">
        <v>1.115E-2</v>
      </c>
      <c r="Q25" s="1">
        <v>3.1246999999999998E-3</v>
      </c>
      <c r="R25" s="1">
        <v>1.0337E-3</v>
      </c>
      <c r="S25" s="1">
        <v>6.1313000000000003E-4</v>
      </c>
      <c r="T25" s="1">
        <v>1.0857E-3</v>
      </c>
      <c r="U25" s="1">
        <v>6.5116000000000002E-4</v>
      </c>
      <c r="V25" s="1">
        <v>1.6836</v>
      </c>
      <c r="W25" s="1">
        <v>1.7563</v>
      </c>
      <c r="X25" s="303">
        <v>1.72</v>
      </c>
      <c r="Y25" s="1">
        <v>3.6373000000000003E-2</v>
      </c>
      <c r="Z25" s="1">
        <v>0.53634000000000004</v>
      </c>
      <c r="AA25" s="1">
        <v>0.53756000000000004</v>
      </c>
      <c r="AB25" s="1">
        <v>0.53710999999999998</v>
      </c>
      <c r="AC25" s="1">
        <v>1.2191999999999999E-3</v>
      </c>
      <c r="AD25" s="1">
        <v>5.5382999999999995E-4</v>
      </c>
      <c r="AE25" s="1">
        <v>0.54198999999999997</v>
      </c>
      <c r="AF25" s="1">
        <v>5.0800000000000002E-5</v>
      </c>
      <c r="AG25" s="1">
        <v>0.57372999999999996</v>
      </c>
      <c r="AH25" s="1">
        <v>5.2899999999999998E-5</v>
      </c>
      <c r="AI25" s="1">
        <v>90</v>
      </c>
      <c r="AJ25" s="1">
        <v>0.67437999999999998</v>
      </c>
      <c r="AK25" s="1" t="s">
        <v>42</v>
      </c>
      <c r="AL25" s="1">
        <v>0.69335999999999998</v>
      </c>
      <c r="AM25" s="1" t="s">
        <v>42</v>
      </c>
      <c r="AN25" s="1">
        <v>8.6299999999999997E-5</v>
      </c>
      <c r="AO25" s="1">
        <v>0.74219000000000002</v>
      </c>
      <c r="AP25" s="1">
        <v>1.8300000000000001E-5</v>
      </c>
      <c r="AQ25" s="1">
        <v>0.86914000000000002</v>
      </c>
      <c r="AR25" s="1">
        <v>1.8300000000000001E-6</v>
      </c>
      <c r="AS25" s="1">
        <v>3.4499999999999998E-5</v>
      </c>
      <c r="AT25" s="1">
        <v>2.3499999999999999E-5</v>
      </c>
      <c r="AU25" s="1">
        <v>2.7699000000000002E-4</v>
      </c>
      <c r="AV25" s="1">
        <v>1.2203E-4</v>
      </c>
      <c r="AW25" s="1">
        <v>4.4700000000000002E-5</v>
      </c>
      <c r="AX25" s="1">
        <v>2.9600000000000001E-5</v>
      </c>
      <c r="AY25" s="1">
        <v>1.5999999999999999E-5</v>
      </c>
      <c r="AZ25" s="1">
        <v>1.56E-5</v>
      </c>
      <c r="BA25" s="1">
        <v>5.9699999999999996E-6</v>
      </c>
      <c r="BB25" s="1">
        <v>9.2900000000000008E-6</v>
      </c>
      <c r="BC25" s="1">
        <v>1.38E-5</v>
      </c>
      <c r="BD25" s="1">
        <v>1.11E-5</v>
      </c>
      <c r="BE25" s="1">
        <v>3.8675999999999999E-4</v>
      </c>
      <c r="BF25" s="1">
        <v>3.8068999999999999E-4</v>
      </c>
      <c r="BG25" s="1">
        <v>3.6300000000000001E-5</v>
      </c>
      <c r="BH25" s="1">
        <v>2.6699999999999998E-5</v>
      </c>
      <c r="BI25" s="1">
        <v>1.4100000000000001E-5</v>
      </c>
      <c r="BJ25" s="1">
        <v>1.8499999999999999E-5</v>
      </c>
      <c r="BK25" s="1">
        <v>6.0900000000000001E-6</v>
      </c>
      <c r="BL25" s="1">
        <v>6.99E-6</v>
      </c>
      <c r="BM25" s="1">
        <v>9.4645999999999999E-4</v>
      </c>
      <c r="BN25" s="1">
        <v>1.2124E-4</v>
      </c>
      <c r="BO25" s="1">
        <v>4.2127000000000001E-4</v>
      </c>
      <c r="BP25" s="1">
        <v>4.4982000000000003E-4</v>
      </c>
      <c r="BQ25" s="1">
        <v>4.3553999999999999E-4</v>
      </c>
      <c r="BR25" s="1">
        <v>7.3300000000000006E-5</v>
      </c>
      <c r="BS25" s="1">
        <v>2.02E-5</v>
      </c>
      <c r="BT25" s="1">
        <v>5.1091000000000005E-4</v>
      </c>
      <c r="BU25" s="1">
        <v>1.4168000000000001E-4</v>
      </c>
      <c r="BV25" s="1">
        <v>10.787000000000001</v>
      </c>
      <c r="BW25" s="1">
        <v>7.0762999999999998</v>
      </c>
      <c r="BX25" s="259">
        <v>2.173</v>
      </c>
      <c r="BY25" s="1">
        <v>0.15417</v>
      </c>
      <c r="BZ25" s="1">
        <v>0.5</v>
      </c>
      <c r="CA25" s="1">
        <v>1.5</v>
      </c>
      <c r="CB25" s="261">
        <v>72.180000000000007</v>
      </c>
      <c r="CC25" s="1">
        <v>0.35699999999999998</v>
      </c>
      <c r="CD25" s="1">
        <v>22</v>
      </c>
      <c r="CE25" s="1">
        <v>15</v>
      </c>
      <c r="CF25" s="1">
        <v>0</v>
      </c>
      <c r="CG25" s="1">
        <v>22</v>
      </c>
      <c r="CH25" s="1">
        <v>45</v>
      </c>
      <c r="CI25" s="1">
        <v>14</v>
      </c>
      <c r="CJ25" s="261">
        <v>335.51</v>
      </c>
      <c r="CK25" s="1">
        <v>1</v>
      </c>
      <c r="CL25" s="1">
        <f t="shared" si="5"/>
        <v>0.29470056010340373</v>
      </c>
      <c r="CM25" s="1">
        <v>35.805230000000002</v>
      </c>
      <c r="CN25" s="1">
        <v>9.3230199999999996</v>
      </c>
      <c r="CO25" s="1">
        <v>20</v>
      </c>
      <c r="CP25" s="1">
        <v>10</v>
      </c>
      <c r="CQ25" s="1">
        <v>30</v>
      </c>
      <c r="CR25" s="1">
        <v>25.56</v>
      </c>
      <c r="CS25" s="1">
        <v>275.10000000000002</v>
      </c>
      <c r="CT25" s="1" t="s">
        <v>87</v>
      </c>
      <c r="CU25" s="1">
        <v>0.94861111111111107</v>
      </c>
      <c r="CV25" s="1">
        <v>-79.400000000000006</v>
      </c>
      <c r="CW25" s="1">
        <v>73</v>
      </c>
      <c r="CX25" s="1">
        <v>-2.6</v>
      </c>
      <c r="CY25" s="1">
        <v>327</v>
      </c>
      <c r="CZ25" s="1">
        <v>-40</v>
      </c>
      <c r="DA25" s="1" t="s">
        <v>88</v>
      </c>
      <c r="DB25" s="1">
        <v>0.7</v>
      </c>
      <c r="DC25" s="1">
        <v>-0.158</v>
      </c>
    </row>
    <row r="26" spans="1:110">
      <c r="A26" s="254"/>
      <c r="H26" s="7"/>
      <c r="I26" s="1">
        <v>0.13</v>
      </c>
      <c r="J26" s="27" t="s">
        <v>44</v>
      </c>
      <c r="K26" s="261">
        <v>3712</v>
      </c>
      <c r="L26" s="261">
        <v>262.10000000000002</v>
      </c>
      <c r="M26" s="303">
        <f t="shared" si="4"/>
        <v>2.5924197646082852</v>
      </c>
      <c r="N26" s="1">
        <v>1.0558E-2</v>
      </c>
      <c r="O26" s="1">
        <v>6.5697000000000004E-3</v>
      </c>
      <c r="P26" s="259">
        <v>1.6948999999999999E-2</v>
      </c>
      <c r="Q26" s="1">
        <v>1.3139E-2</v>
      </c>
      <c r="R26" s="1">
        <v>1.3184E-3</v>
      </c>
      <c r="S26" s="1">
        <v>7.7667000000000003E-4</v>
      </c>
      <c r="T26" s="1">
        <v>1.5371E-3</v>
      </c>
      <c r="U26" s="1">
        <v>9.1609000000000005E-4</v>
      </c>
      <c r="V26" s="1">
        <v>2.5994000000000002</v>
      </c>
      <c r="W26" s="1">
        <v>2.7393000000000001</v>
      </c>
      <c r="X26" s="303">
        <v>2.6694</v>
      </c>
      <c r="Y26" s="1">
        <v>6.9907999999999998E-2</v>
      </c>
      <c r="Z26" s="1">
        <v>0.38561000000000001</v>
      </c>
      <c r="AA26" s="1">
        <v>0.38588</v>
      </c>
      <c r="AB26" s="1">
        <v>0.38574000000000003</v>
      </c>
      <c r="AC26" s="1">
        <v>2.7804000000000001E-4</v>
      </c>
      <c r="AD26" s="1">
        <v>1.3255000000000001E-3</v>
      </c>
      <c r="AE26" s="1">
        <v>0.39306999999999997</v>
      </c>
      <c r="AF26" s="1">
        <v>8.4500000000000004E-6</v>
      </c>
      <c r="AG26" s="1">
        <v>0.41992000000000002</v>
      </c>
      <c r="AH26" s="1">
        <v>1.1204E-4</v>
      </c>
      <c r="AI26" s="1">
        <v>90</v>
      </c>
      <c r="AJ26" s="1">
        <v>0.34339999999999998</v>
      </c>
      <c r="AK26" s="1">
        <v>0.37766</v>
      </c>
      <c r="AL26" s="1">
        <v>0.35155999999999998</v>
      </c>
      <c r="AM26" s="1">
        <v>3.4262000000000001E-2</v>
      </c>
      <c r="AN26" s="1">
        <v>7.6031000000000004E-4</v>
      </c>
      <c r="AO26" s="1">
        <v>0.42969000000000002</v>
      </c>
      <c r="AP26" s="1">
        <v>5.5099999999999998E-5</v>
      </c>
      <c r="AQ26" s="1">
        <v>0.49804999999999999</v>
      </c>
      <c r="AR26" s="1">
        <v>4.85E-5</v>
      </c>
      <c r="AS26" s="1">
        <v>1.73E-5</v>
      </c>
      <c r="AT26" s="1">
        <v>2.1699999999999999E-5</v>
      </c>
      <c r="AU26" s="1">
        <v>1.6559999999999999E-4</v>
      </c>
      <c r="AV26" s="1">
        <v>1.1267E-4</v>
      </c>
      <c r="AW26" s="1">
        <v>4.07E-5</v>
      </c>
      <c r="AX26" s="1">
        <v>3.7700000000000002E-5</v>
      </c>
      <c r="AY26" s="1">
        <v>7.1099999999999997E-6</v>
      </c>
      <c r="AZ26" s="1">
        <v>6.0800000000000002E-6</v>
      </c>
      <c r="BA26" s="1">
        <v>4.4299999999999999E-6</v>
      </c>
      <c r="BB26" s="1">
        <v>3.6899999999999998E-6</v>
      </c>
      <c r="BC26" s="1">
        <v>7.3100000000000001E-5</v>
      </c>
      <c r="BD26" s="1">
        <v>5.6799999999999998E-5</v>
      </c>
      <c r="BE26" s="1">
        <v>1.683E-4</v>
      </c>
      <c r="BF26" s="1">
        <v>1.4906000000000001E-4</v>
      </c>
      <c r="BG26" s="1">
        <v>3.1600000000000002E-5</v>
      </c>
      <c r="BH26" s="1">
        <v>3.1000000000000001E-5</v>
      </c>
      <c r="BI26" s="1">
        <v>1.0499999999999999E-5</v>
      </c>
      <c r="BJ26" s="1">
        <v>1.5500000000000001E-5</v>
      </c>
      <c r="BK26" s="1">
        <v>6.4200000000000004E-6</v>
      </c>
      <c r="BL26" s="1">
        <v>5.8599999999999998E-6</v>
      </c>
      <c r="BM26" s="1">
        <v>2.8498E-3</v>
      </c>
      <c r="BN26" s="1">
        <v>4.1571000000000004E-3</v>
      </c>
      <c r="BO26" s="1">
        <v>6.7321999999999998E-4</v>
      </c>
      <c r="BP26" s="1">
        <v>9.2352000000000005E-4</v>
      </c>
      <c r="BQ26" s="1">
        <v>7.9836999999999996E-4</v>
      </c>
      <c r="BR26" s="1">
        <v>1.209E-3</v>
      </c>
      <c r="BS26" s="1">
        <v>1.7699E-4</v>
      </c>
      <c r="BT26" s="1">
        <v>2.0514000000000001E-3</v>
      </c>
      <c r="BU26" s="1">
        <v>4.3293000000000003E-3</v>
      </c>
      <c r="BV26" s="1">
        <v>12.856</v>
      </c>
      <c r="BW26" s="1">
        <v>12.518000000000001</v>
      </c>
      <c r="BX26" s="259">
        <v>3.5695000000000001</v>
      </c>
      <c r="BY26" s="1">
        <v>0.45102999999999999</v>
      </c>
      <c r="BZ26" s="1">
        <v>0.25</v>
      </c>
      <c r="CA26" s="1">
        <v>1.5</v>
      </c>
      <c r="CB26" s="261">
        <v>256.82</v>
      </c>
      <c r="CC26" s="1">
        <v>0.34300000000000003</v>
      </c>
      <c r="CD26" s="1">
        <v>23</v>
      </c>
      <c r="CE26" s="1">
        <v>0</v>
      </c>
      <c r="CF26" s="1">
        <v>0</v>
      </c>
      <c r="CG26" s="1">
        <v>23</v>
      </c>
      <c r="CH26" s="1">
        <v>36</v>
      </c>
      <c r="CI26" s="1">
        <v>4</v>
      </c>
      <c r="CJ26" s="261">
        <v>322.60000000000002</v>
      </c>
      <c r="CK26" s="1">
        <v>1</v>
      </c>
      <c r="CL26" s="1">
        <f t="shared" si="5"/>
        <v>0.30095670504297067</v>
      </c>
      <c r="CM26" s="1">
        <v>53.948720000000002</v>
      </c>
      <c r="CN26" s="1">
        <v>84.818910000000002</v>
      </c>
      <c r="CO26" s="1">
        <v>20</v>
      </c>
      <c r="CP26" s="1">
        <v>10</v>
      </c>
      <c r="CQ26" s="1">
        <v>30</v>
      </c>
      <c r="CR26" s="1">
        <v>33.65</v>
      </c>
      <c r="CS26" s="1">
        <v>47.3</v>
      </c>
      <c r="CT26" s="1" t="s">
        <v>87</v>
      </c>
      <c r="CU26" s="1">
        <v>0.98344907407407411</v>
      </c>
      <c r="CV26" s="1">
        <v>-37.5</v>
      </c>
      <c r="CW26" s="1">
        <v>256.7</v>
      </c>
      <c r="CX26" s="1">
        <v>-2.9</v>
      </c>
      <c r="CY26" s="1">
        <v>318.8</v>
      </c>
      <c r="CZ26" s="1">
        <v>-48.2</v>
      </c>
      <c r="DA26" s="1" t="s">
        <v>88</v>
      </c>
      <c r="DB26" s="1">
        <v>0.9</v>
      </c>
      <c r="DC26" s="1">
        <v>9.16</v>
      </c>
    </row>
    <row r="27" spans="1:110" s="123" customFormat="1">
      <c r="A27" s="133">
        <v>42169</v>
      </c>
      <c r="B27" s="112">
        <v>6.3</v>
      </c>
      <c r="C27" s="112">
        <v>124.1</v>
      </c>
      <c r="D27" s="112">
        <v>32.4</v>
      </c>
      <c r="E27" s="201">
        <v>-4.7</v>
      </c>
      <c r="F27" s="201">
        <v>-17.8</v>
      </c>
      <c r="G27" s="201">
        <v>-26</v>
      </c>
      <c r="H27" s="32">
        <f t="shared" ref="H27:H32" si="6">(E27^2+F27^2+G27^2)^0.5</f>
        <v>31.857966036770144</v>
      </c>
      <c r="I27" s="111">
        <v>0.22</v>
      </c>
      <c r="J27" s="121" t="s">
        <v>56</v>
      </c>
      <c r="K27" s="289">
        <v>1161.3</v>
      </c>
      <c r="L27" s="289">
        <v>263.89999999999998</v>
      </c>
      <c r="M27" s="313">
        <f t="shared" si="4"/>
        <v>0.86782955827475472</v>
      </c>
      <c r="N27" s="111">
        <v>5.0051999999999996E-3</v>
      </c>
      <c r="O27" s="111">
        <v>1.7779E-3</v>
      </c>
      <c r="P27" s="283">
        <v>7.9308E-3</v>
      </c>
      <c r="Q27" s="111">
        <v>3.5558E-3</v>
      </c>
      <c r="R27" s="111">
        <v>9.9164999999999995E-4</v>
      </c>
      <c r="S27" s="111">
        <v>5.9232999999999996E-4</v>
      </c>
      <c r="T27" s="111">
        <v>9.41E-4</v>
      </c>
      <c r="U27" s="111">
        <v>5.5829999999999996E-4</v>
      </c>
      <c r="V27" s="111">
        <v>0.98002999999999996</v>
      </c>
      <c r="W27" s="111">
        <v>0.83977000000000002</v>
      </c>
      <c r="X27" s="309">
        <v>0.90990000000000004</v>
      </c>
      <c r="Y27" s="111">
        <v>7.0132E-2</v>
      </c>
      <c r="Z27" s="111">
        <v>1.1471</v>
      </c>
      <c r="AA27" s="111">
        <v>1.1538999999999999</v>
      </c>
      <c r="AB27" s="111">
        <v>1.1523000000000001</v>
      </c>
      <c r="AC27" s="111">
        <v>6.7987999999999998E-3</v>
      </c>
      <c r="AD27" s="120">
        <v>6.8100000000000002E-5</v>
      </c>
      <c r="AE27" s="111">
        <v>1.167</v>
      </c>
      <c r="AF27" s="120">
        <v>7.8299999999999996E-6</v>
      </c>
      <c r="AG27" s="111">
        <v>1.2206999999999999</v>
      </c>
      <c r="AH27" s="120">
        <v>8.3399999999999998E-6</v>
      </c>
      <c r="AI27" s="111">
        <v>108.9</v>
      </c>
      <c r="AJ27" s="111">
        <v>1.1471</v>
      </c>
      <c r="AK27" s="111">
        <v>1.1538999999999999</v>
      </c>
      <c r="AL27" s="111">
        <v>1.1523000000000001</v>
      </c>
      <c r="AM27" s="111">
        <v>6.7987999999999998E-3</v>
      </c>
      <c r="AN27" s="120">
        <v>6.8100000000000002E-5</v>
      </c>
      <c r="AO27" s="111">
        <v>1.167</v>
      </c>
      <c r="AP27" s="120">
        <v>7.8299999999999996E-6</v>
      </c>
      <c r="AQ27" s="111">
        <v>1.2206999999999999</v>
      </c>
      <c r="AR27" s="120">
        <v>8.3399999999999998E-6</v>
      </c>
      <c r="AS27" s="120">
        <v>3.9199999999999997E-6</v>
      </c>
      <c r="AT27" s="120">
        <v>5.2900000000000002E-6</v>
      </c>
      <c r="AU27" s="111">
        <v>1.1806E-3</v>
      </c>
      <c r="AV27" s="111">
        <v>1.0786999999999999E-3</v>
      </c>
      <c r="AW27" s="120">
        <v>7.8399999999999995E-5</v>
      </c>
      <c r="AX27" s="120">
        <v>9.4900000000000003E-5</v>
      </c>
      <c r="AY27" s="120">
        <v>2.26E-5</v>
      </c>
      <c r="AZ27" s="120">
        <v>1.5500000000000001E-5</v>
      </c>
      <c r="BA27" s="120">
        <v>7.3799999999999996E-6</v>
      </c>
      <c r="BB27" s="120">
        <v>1.11E-5</v>
      </c>
      <c r="BC27" s="120">
        <v>3.9199999999999997E-6</v>
      </c>
      <c r="BD27" s="120">
        <v>5.2900000000000002E-6</v>
      </c>
      <c r="BE27" s="111">
        <v>1.1806E-3</v>
      </c>
      <c r="BF27" s="111">
        <v>1.0786999999999999E-3</v>
      </c>
      <c r="BG27" s="120">
        <v>7.8399999999999995E-5</v>
      </c>
      <c r="BH27" s="120">
        <v>9.4900000000000003E-5</v>
      </c>
      <c r="BI27" s="120">
        <v>2.26E-5</v>
      </c>
      <c r="BJ27" s="120">
        <v>1.5500000000000001E-5</v>
      </c>
      <c r="BK27" s="120">
        <v>7.3799999999999996E-6</v>
      </c>
      <c r="BL27" s="120">
        <v>1.11E-5</v>
      </c>
      <c r="BM27" s="111">
        <v>2.0127E-4</v>
      </c>
      <c r="BN27" s="111">
        <v>1.5257000000000001E-4</v>
      </c>
      <c r="BO27" s="111">
        <v>1.1997000000000001E-4</v>
      </c>
      <c r="BP27" s="111">
        <v>1.109E-4</v>
      </c>
      <c r="BQ27" s="111">
        <v>1.1543E-4</v>
      </c>
      <c r="BR27" s="111">
        <v>1.7490999999999999E-4</v>
      </c>
      <c r="BS27" s="120">
        <v>6.4099999999999996E-6</v>
      </c>
      <c r="BT27" s="120">
        <v>8.5799999999999998E-5</v>
      </c>
      <c r="BU27" s="111">
        <v>2.321E-4</v>
      </c>
      <c r="BV27" s="111">
        <v>7.9976000000000003</v>
      </c>
      <c r="BW27" s="111">
        <v>5.9730999999999996</v>
      </c>
      <c r="BX27" s="283">
        <v>1.7436</v>
      </c>
      <c r="BY27" s="111">
        <v>0.27413999999999999</v>
      </c>
      <c r="BZ27" s="111">
        <v>1</v>
      </c>
      <c r="CA27" s="111">
        <v>3</v>
      </c>
      <c r="CB27" s="289">
        <v>264.47000000000003</v>
      </c>
      <c r="CC27" s="111">
        <v>0.34799999999999998</v>
      </c>
      <c r="CD27" s="111">
        <v>3</v>
      </c>
      <c r="CE27" s="111">
        <v>40</v>
      </c>
      <c r="CF27" s="111">
        <v>0</v>
      </c>
      <c r="CG27" s="111">
        <v>4</v>
      </c>
      <c r="CH27" s="111">
        <v>11</v>
      </c>
      <c r="CI27" s="111">
        <v>55</v>
      </c>
      <c r="CJ27" s="289">
        <v>108.98</v>
      </c>
      <c r="CK27" s="121">
        <v>1</v>
      </c>
      <c r="CL27" s="111">
        <f t="shared" si="5"/>
        <v>0.28125454105110193</v>
      </c>
      <c r="CM27" s="111">
        <v>7.5354700000000001</v>
      </c>
      <c r="CN27" s="111">
        <v>134.54701</v>
      </c>
      <c r="CO27" s="111">
        <v>3</v>
      </c>
      <c r="CP27" s="111">
        <v>3</v>
      </c>
      <c r="CQ27" s="111">
        <v>6</v>
      </c>
      <c r="CR27" s="111"/>
      <c r="CS27" s="111"/>
      <c r="CT27" s="121"/>
      <c r="CU27" s="111"/>
      <c r="CV27" s="111"/>
      <c r="CW27" s="111"/>
      <c r="CX27" s="111"/>
      <c r="CY27" s="111"/>
      <c r="CZ27" s="111"/>
      <c r="DA27" s="121"/>
      <c r="DB27" s="111"/>
      <c r="DC27" s="121">
        <v>-32.161999999999999</v>
      </c>
      <c r="DD27" s="111"/>
      <c r="DE27" s="111"/>
      <c r="DF27" s="111"/>
    </row>
    <row r="28" spans="1:110" s="112" customFormat="1">
      <c r="A28" s="116">
        <v>42134</v>
      </c>
      <c r="B28" s="111">
        <v>-46.3</v>
      </c>
      <c r="C28" s="111">
        <v>-179.3</v>
      </c>
      <c r="D28" s="111">
        <v>29.6</v>
      </c>
      <c r="E28" s="201">
        <v>11.2</v>
      </c>
      <c r="F28" s="201">
        <v>0.9</v>
      </c>
      <c r="G28" s="201">
        <v>4.7</v>
      </c>
      <c r="H28" s="32">
        <f t="shared" si="6"/>
        <v>12.179490958164056</v>
      </c>
      <c r="I28" s="111">
        <v>0.49</v>
      </c>
      <c r="J28" s="118" t="s">
        <v>57</v>
      </c>
      <c r="K28" s="289">
        <v>345.1</v>
      </c>
      <c r="L28" s="289">
        <v>218.8</v>
      </c>
      <c r="M28" s="313">
        <f t="shared" si="4"/>
        <v>2.0480052428934217</v>
      </c>
      <c r="N28" s="111">
        <v>0.46614</v>
      </c>
      <c r="O28" s="111">
        <v>5.8961E-2</v>
      </c>
      <c r="P28" s="283">
        <v>0.81438999999999995</v>
      </c>
      <c r="Q28" s="111">
        <v>0.11792</v>
      </c>
      <c r="R28" s="111">
        <v>1.8917E-2</v>
      </c>
      <c r="S28" s="111">
        <v>1.1495E-2</v>
      </c>
      <c r="T28" s="111">
        <v>1.9474999999999999E-2</v>
      </c>
      <c r="U28" s="111">
        <v>1.1481999999999999E-2</v>
      </c>
      <c r="V28" s="111">
        <v>1.7789999999999999</v>
      </c>
      <c r="W28" s="111">
        <v>1.7049000000000001</v>
      </c>
      <c r="X28" s="309">
        <v>1.7419</v>
      </c>
      <c r="Y28" s="111">
        <v>3.7046000000000003E-2</v>
      </c>
      <c r="Z28" s="111">
        <v>0.48808000000000001</v>
      </c>
      <c r="AA28" s="111">
        <v>0.48873</v>
      </c>
      <c r="AB28" s="111">
        <v>0.48827999999999999</v>
      </c>
      <c r="AC28" s="111">
        <v>6.5448999999999998E-4</v>
      </c>
      <c r="AD28" s="111">
        <v>0.54896</v>
      </c>
      <c r="AE28" s="111">
        <v>0.62988</v>
      </c>
      <c r="AF28" s="111">
        <v>4.7208999999999999E-4</v>
      </c>
      <c r="AG28" s="111">
        <v>1.0009999999999999</v>
      </c>
      <c r="AH28" s="111">
        <v>3.9397E-4</v>
      </c>
      <c r="AI28" s="111">
        <v>120</v>
      </c>
      <c r="AJ28" s="111">
        <v>0.49243999999999999</v>
      </c>
      <c r="AK28" s="111">
        <v>0.49419000000000002</v>
      </c>
      <c r="AL28" s="111">
        <v>0.49315999999999999</v>
      </c>
      <c r="AM28" s="111">
        <v>1.7511E-3</v>
      </c>
      <c r="AN28" s="111">
        <v>0.92952999999999997</v>
      </c>
      <c r="AO28" s="111">
        <v>0.62988</v>
      </c>
      <c r="AP28" s="120">
        <v>3.4949999999999998E-4</v>
      </c>
      <c r="AQ28" s="111">
        <v>1.0498000000000001</v>
      </c>
      <c r="AR28" s="120">
        <v>1.0158E-4</v>
      </c>
      <c r="AS28" s="111">
        <v>3.4621000000000001E-3</v>
      </c>
      <c r="AT28" s="111">
        <v>2.2090999999999999E-3</v>
      </c>
      <c r="AU28" s="111">
        <v>0.28248000000000001</v>
      </c>
      <c r="AV28" s="111">
        <v>0.18178</v>
      </c>
      <c r="AW28" s="111">
        <v>3.7650000000000001E-3</v>
      </c>
      <c r="AX28" s="111">
        <v>2.5436E-3</v>
      </c>
      <c r="AY28" s="111">
        <v>8.4183000000000001E-4</v>
      </c>
      <c r="AZ28" s="111">
        <v>1.0499999999999999E-3</v>
      </c>
      <c r="BA28" s="111">
        <v>1.5024999999999999E-4</v>
      </c>
      <c r="BB28" s="111">
        <v>1.4835E-4</v>
      </c>
      <c r="BC28" s="111">
        <v>3.6817E-3</v>
      </c>
      <c r="BD28" s="111">
        <v>3.2342E-3</v>
      </c>
      <c r="BE28" s="111">
        <v>0.20671999999999999</v>
      </c>
      <c r="BF28" s="111">
        <v>0.14818000000000001</v>
      </c>
      <c r="BG28" s="111">
        <v>5.5192000000000001E-3</v>
      </c>
      <c r="BH28" s="111">
        <v>5.1923999999999998E-3</v>
      </c>
      <c r="BI28" s="111">
        <v>6.1375000000000004E-4</v>
      </c>
      <c r="BJ28" s="111">
        <v>6.4720000000000001E-4</v>
      </c>
      <c r="BK28" s="111">
        <v>2.8505000000000002E-4</v>
      </c>
      <c r="BL28" s="111">
        <v>4.2886999999999998E-4</v>
      </c>
      <c r="BM28" s="111">
        <v>0.53432999999999997</v>
      </c>
      <c r="BN28" s="111">
        <v>3.0422999999999999E-2</v>
      </c>
      <c r="BO28" s="111">
        <v>5.3254999999999997E-2</v>
      </c>
      <c r="BP28" s="111">
        <v>5.7844E-2</v>
      </c>
      <c r="BQ28" s="111">
        <v>5.5550000000000002E-2</v>
      </c>
      <c r="BR28" s="111">
        <v>1.1762E-2</v>
      </c>
      <c r="BS28" s="111">
        <v>3.2449000000000002E-3</v>
      </c>
      <c r="BT28" s="111">
        <v>0.47877999999999998</v>
      </c>
      <c r="BU28" s="111">
        <v>3.2617E-2</v>
      </c>
      <c r="BV28" s="111">
        <v>43.051000000000002</v>
      </c>
      <c r="BW28" s="111">
        <v>26.893000000000001</v>
      </c>
      <c r="BX28" s="283">
        <v>9.6189999999999998</v>
      </c>
      <c r="BY28" s="111">
        <v>0.49041000000000001</v>
      </c>
      <c r="BZ28" s="111">
        <v>0.45</v>
      </c>
      <c r="CA28" s="111">
        <v>7</v>
      </c>
      <c r="CB28" s="289">
        <v>222.4</v>
      </c>
      <c r="CC28" s="111">
        <v>0.34799999999999998</v>
      </c>
      <c r="CD28" s="111">
        <v>7</v>
      </c>
      <c r="CE28" s="111">
        <v>30</v>
      </c>
      <c r="CF28" s="111">
        <v>0</v>
      </c>
      <c r="CG28" s="111">
        <v>8</v>
      </c>
      <c r="CH28" s="111">
        <v>2</v>
      </c>
      <c r="CI28" s="111">
        <v>31</v>
      </c>
      <c r="CJ28" s="289">
        <v>147.35</v>
      </c>
      <c r="CK28" s="121">
        <v>1</v>
      </c>
      <c r="CL28" s="111">
        <f t="shared" si="5"/>
        <v>0.32866666666666666</v>
      </c>
      <c r="CM28" s="111">
        <v>-43.916600000000003</v>
      </c>
      <c r="CN28" s="111">
        <v>-176.48339999999999</v>
      </c>
      <c r="CO28" s="122">
        <v>7</v>
      </c>
      <c r="CP28" s="111">
        <v>45</v>
      </c>
      <c r="CQ28" s="111">
        <v>1</v>
      </c>
      <c r="CR28" s="111"/>
      <c r="CS28" s="111"/>
      <c r="CT28" s="121"/>
      <c r="CU28" s="111"/>
      <c r="CV28" s="111"/>
      <c r="CW28" s="111"/>
      <c r="CX28" s="111"/>
      <c r="CY28" s="111"/>
      <c r="CZ28" s="111"/>
      <c r="DA28" s="121"/>
      <c r="DB28" s="111"/>
      <c r="DC28" s="121">
        <v>50.39</v>
      </c>
      <c r="DD28" s="111"/>
      <c r="DE28" s="111"/>
      <c r="DF28" s="111"/>
    </row>
    <row r="29" spans="1:110" s="112" customFormat="1">
      <c r="A29" s="116">
        <v>42124</v>
      </c>
      <c r="B29" s="111">
        <v>-48.7</v>
      </c>
      <c r="C29" s="111">
        <v>139.1</v>
      </c>
      <c r="D29" s="111">
        <v>26.7</v>
      </c>
      <c r="E29" s="201">
        <v>12.2</v>
      </c>
      <c r="F29" s="201">
        <v>-4.2</v>
      </c>
      <c r="G29" s="201">
        <v>0.9</v>
      </c>
      <c r="H29" s="32">
        <f t="shared" si="6"/>
        <v>12.93406355326894</v>
      </c>
      <c r="I29" s="112">
        <v>0.32</v>
      </c>
      <c r="J29" s="121" t="s">
        <v>58</v>
      </c>
      <c r="K29" s="289">
        <v>3503.2</v>
      </c>
      <c r="L29" s="289">
        <v>218.8</v>
      </c>
      <c r="M29" s="313">
        <f t="shared" si="4"/>
        <v>0.75295534974775991</v>
      </c>
      <c r="N29" s="111">
        <v>4.9315999999999999E-2</v>
      </c>
      <c r="O29" s="111">
        <v>4.6154000000000001E-2</v>
      </c>
      <c r="P29" s="283">
        <v>8.9192999999999995E-2</v>
      </c>
      <c r="Q29" s="111">
        <v>9.2309000000000002E-2</v>
      </c>
      <c r="R29" s="111">
        <v>1.1844E-2</v>
      </c>
      <c r="S29" s="111">
        <v>7.0540999999999998E-3</v>
      </c>
      <c r="T29" s="111">
        <v>1.1279000000000001E-2</v>
      </c>
      <c r="U29" s="111">
        <v>6.6312000000000003E-3</v>
      </c>
      <c r="V29" s="111">
        <v>0.59897999999999996</v>
      </c>
      <c r="W29" s="111">
        <v>0.66351000000000004</v>
      </c>
      <c r="X29" s="309">
        <v>0.63124999999999998</v>
      </c>
      <c r="Y29" s="111">
        <v>3.2264000000000001E-2</v>
      </c>
      <c r="Z29" s="111">
        <v>1.3245</v>
      </c>
      <c r="AA29" s="111">
        <v>1.3329</v>
      </c>
      <c r="AB29" s="111">
        <v>1.3281000000000001</v>
      </c>
      <c r="AC29" s="120">
        <v>8.3607999999999998E-3</v>
      </c>
      <c r="AD29" s="111">
        <v>3.2900999999999998E-3</v>
      </c>
      <c r="AE29" s="111">
        <v>1.3428</v>
      </c>
      <c r="AF29" s="111">
        <v>3.7275999999999998E-4</v>
      </c>
      <c r="AG29" s="111">
        <v>1.3965000000000001</v>
      </c>
      <c r="AH29" s="111">
        <v>6.7531000000000004E-4</v>
      </c>
      <c r="AI29" s="111">
        <v>80</v>
      </c>
      <c r="AJ29" s="111">
        <v>1.3491</v>
      </c>
      <c r="AK29" s="111">
        <v>1.3939999999999999</v>
      </c>
      <c r="AL29" s="111">
        <v>1.3867</v>
      </c>
      <c r="AM29" s="111">
        <v>4.4845999999999997E-2</v>
      </c>
      <c r="AN29" s="111">
        <v>1.6998E-3</v>
      </c>
      <c r="AO29" s="111">
        <v>1.3965000000000001</v>
      </c>
      <c r="AP29" s="111">
        <v>3.2463000000000001E-4</v>
      </c>
      <c r="AQ29" s="111">
        <v>1.5527</v>
      </c>
      <c r="AR29" s="111">
        <v>7.1659000000000002E-4</v>
      </c>
      <c r="AS29" s="111">
        <v>4.3017000000000001E-4</v>
      </c>
      <c r="AT29" s="111">
        <v>1.8809999999999999E-4</v>
      </c>
      <c r="AU29" s="111">
        <v>4.2164E-2</v>
      </c>
      <c r="AV29" s="111">
        <v>2.2017999999999999E-2</v>
      </c>
      <c r="AW29" s="120">
        <v>3.9096000000000001E-3</v>
      </c>
      <c r="AX29" s="120">
        <v>6.0013999999999996E-3</v>
      </c>
      <c r="AY29" s="120">
        <v>1.2538E-4</v>
      </c>
      <c r="AZ29" s="120">
        <v>9.2800000000000006E-5</v>
      </c>
      <c r="BA29" s="120">
        <v>8.4336999999999997E-4</v>
      </c>
      <c r="BB29" s="120">
        <v>8.7493E-4</v>
      </c>
      <c r="BC29" s="111">
        <v>5.4308999999999998E-4</v>
      </c>
      <c r="BD29" s="111">
        <v>5.6893999999999998E-4</v>
      </c>
      <c r="BE29" s="111">
        <v>3.0383E-2</v>
      </c>
      <c r="BF29" s="111">
        <v>2.6421E-2</v>
      </c>
      <c r="BG29" s="111">
        <v>2.673E-3</v>
      </c>
      <c r="BH29" s="111">
        <v>2.1488000000000002E-3</v>
      </c>
      <c r="BI29" s="111">
        <v>8.6636999999999999E-4</v>
      </c>
      <c r="BJ29" s="111">
        <v>5.2338000000000005E-4</v>
      </c>
      <c r="BK29" s="120">
        <v>7.6541999999999995E-4</v>
      </c>
      <c r="BL29" s="120">
        <v>7.1347000000000001E-4</v>
      </c>
      <c r="BM29" s="111">
        <v>2.248E-2</v>
      </c>
      <c r="BN29" s="111">
        <v>1.6223999999999999E-2</v>
      </c>
      <c r="BO29" s="111">
        <v>2.2804000000000001E-2</v>
      </c>
      <c r="BP29" s="111">
        <v>2.1284999999999998E-2</v>
      </c>
      <c r="BQ29" s="111">
        <v>2.2044000000000001E-2</v>
      </c>
      <c r="BR29" s="111">
        <v>1.5636000000000001E-2</v>
      </c>
      <c r="BS29" s="111">
        <v>1.0744000000000001E-3</v>
      </c>
      <c r="BT29" s="111">
        <v>4.3606E-4</v>
      </c>
      <c r="BU29" s="111">
        <v>2.2532E-2</v>
      </c>
      <c r="BV29" s="111">
        <v>7.5308000000000002</v>
      </c>
      <c r="BW29" s="111">
        <v>8.9923000000000002</v>
      </c>
      <c r="BX29" s="283">
        <v>1.0198</v>
      </c>
      <c r="BY29" s="111">
        <v>2.9238E-2</v>
      </c>
      <c r="BZ29" s="111">
        <v>0.7</v>
      </c>
      <c r="CA29" s="111">
        <v>2.1</v>
      </c>
      <c r="CB29" s="289">
        <v>217.24</v>
      </c>
      <c r="CC29" s="111">
        <v>0.34499999999999997</v>
      </c>
      <c r="CD29" s="111">
        <v>13</v>
      </c>
      <c r="CE29" s="111">
        <v>15</v>
      </c>
      <c r="CF29" s="111">
        <v>0</v>
      </c>
      <c r="CG29" s="111">
        <v>13</v>
      </c>
      <c r="CH29" s="111">
        <v>23</v>
      </c>
      <c r="CI29" s="111">
        <v>44</v>
      </c>
      <c r="CJ29" s="289">
        <v>138.37</v>
      </c>
      <c r="CK29" s="121">
        <v>1</v>
      </c>
      <c r="CL29" s="111">
        <f t="shared" si="5"/>
        <v>0.31954756909605031</v>
      </c>
      <c r="CM29" s="111">
        <v>-27.12726</v>
      </c>
      <c r="CN29" s="111">
        <v>-109.36265</v>
      </c>
      <c r="CO29" s="111">
        <v>10</v>
      </c>
      <c r="CP29" s="111">
        <v>21</v>
      </c>
      <c r="CQ29" s="111">
        <v>1</v>
      </c>
      <c r="CR29" s="111"/>
      <c r="CS29" s="111"/>
      <c r="CT29" s="121"/>
      <c r="CU29" s="111"/>
      <c r="CV29" s="111"/>
      <c r="CW29" s="111"/>
      <c r="CX29" s="111"/>
      <c r="CY29" s="111"/>
      <c r="CZ29" s="111"/>
      <c r="DA29" s="121"/>
      <c r="DB29" s="111"/>
      <c r="DC29" s="121">
        <v>59.05</v>
      </c>
      <c r="DD29" s="111"/>
      <c r="DE29" s="111"/>
      <c r="DF29" s="111"/>
    </row>
    <row r="30" spans="1:110" s="59" customFormat="1">
      <c r="A30" s="117">
        <v>42102</v>
      </c>
      <c r="B30" s="58">
        <v>-25.5</v>
      </c>
      <c r="C30" s="58">
        <v>51.5</v>
      </c>
      <c r="D30" s="58">
        <v>36.299999999999997</v>
      </c>
      <c r="E30" s="201">
        <v>8</v>
      </c>
      <c r="F30" s="201">
        <v>-15.6</v>
      </c>
      <c r="G30" s="201">
        <v>-7.9</v>
      </c>
      <c r="H30" s="32">
        <f t="shared" si="6"/>
        <v>19.229404566964625</v>
      </c>
      <c r="I30" s="58">
        <v>0.49</v>
      </c>
      <c r="J30" s="64" t="s">
        <v>59</v>
      </c>
      <c r="K30" s="282">
        <v>840.7</v>
      </c>
      <c r="L30" s="282">
        <v>109.6</v>
      </c>
      <c r="M30" s="304">
        <f t="shared" si="4"/>
        <v>2.0378219758721881</v>
      </c>
      <c r="N30" s="58">
        <v>0.36729000000000001</v>
      </c>
      <c r="O30" s="58">
        <v>9.0304999999999996E-2</v>
      </c>
      <c r="P30" s="276">
        <v>0.63124000000000002</v>
      </c>
      <c r="Q30" s="58">
        <v>0.18060999999999999</v>
      </c>
      <c r="R30" s="58">
        <v>4.9106000000000002E-3</v>
      </c>
      <c r="S30" s="58">
        <v>2.8527000000000001E-3</v>
      </c>
      <c r="T30" s="58">
        <v>4.8243000000000001E-3</v>
      </c>
      <c r="U30" s="58">
        <v>2.8294000000000001E-3</v>
      </c>
      <c r="V30" s="58">
        <v>2.1806999999999999</v>
      </c>
      <c r="W30" s="58">
        <v>1.8359000000000001</v>
      </c>
      <c r="X30" s="310">
        <v>2.0083000000000002</v>
      </c>
      <c r="Y30" s="58">
        <v>0.17238000000000001</v>
      </c>
      <c r="Z30" s="58">
        <v>0.49070000000000003</v>
      </c>
      <c r="AA30" s="58">
        <v>0.49080000000000001</v>
      </c>
      <c r="AB30" s="58">
        <v>0.49071999999999999</v>
      </c>
      <c r="AC30" s="65">
        <v>9.9300000000000001E-5</v>
      </c>
      <c r="AD30" s="58">
        <v>0.37168000000000001</v>
      </c>
      <c r="AE30" s="58">
        <v>0.56884999999999997</v>
      </c>
      <c r="AF30" s="58">
        <v>8.0749000000000001E-4</v>
      </c>
      <c r="AG30" s="58">
        <v>1.0864</v>
      </c>
      <c r="AH30" s="58">
        <v>1.3247000000000001E-4</v>
      </c>
      <c r="AI30" s="58">
        <v>120</v>
      </c>
      <c r="AJ30" s="58">
        <v>0.49314000000000002</v>
      </c>
      <c r="AK30" s="58">
        <v>0.49320999999999998</v>
      </c>
      <c r="AL30" s="58">
        <v>0.49315999999999999</v>
      </c>
      <c r="AM30" s="65">
        <v>7.6000000000000004E-5</v>
      </c>
      <c r="AN30" s="58">
        <v>0.78027999999999997</v>
      </c>
      <c r="AO30" s="58">
        <v>0.58594000000000002</v>
      </c>
      <c r="AP30" s="58">
        <v>2.8907999999999999E-4</v>
      </c>
      <c r="AQ30" s="58">
        <v>1.2402</v>
      </c>
      <c r="AR30" s="65">
        <v>6.6600000000000006E-5</v>
      </c>
      <c r="AS30" s="58">
        <v>3.2141E-4</v>
      </c>
      <c r="AT30" s="58">
        <v>2.6071999999999998E-4</v>
      </c>
      <c r="AU30" s="58">
        <v>6.3841000000000002E-3</v>
      </c>
      <c r="AV30" s="58">
        <v>3.9459999999999999E-3</v>
      </c>
      <c r="AW30" s="58">
        <v>3.1303E-4</v>
      </c>
      <c r="AX30" s="58">
        <v>1.6977999999999999E-4</v>
      </c>
      <c r="AY30" s="65">
        <v>5.49E-5</v>
      </c>
      <c r="AZ30" s="65">
        <v>3.1399999999999998E-5</v>
      </c>
      <c r="BA30" s="65">
        <v>5.5600000000000003E-5</v>
      </c>
      <c r="BB30" s="65">
        <v>7.2299999999999996E-5</v>
      </c>
      <c r="BC30" s="58">
        <v>3.4302999999999997E-4</v>
      </c>
      <c r="BD30" s="58">
        <v>2.8642000000000001E-4</v>
      </c>
      <c r="BE30" s="58">
        <v>6.1053000000000001E-3</v>
      </c>
      <c r="BF30" s="58">
        <v>6.2963000000000003E-3</v>
      </c>
      <c r="BG30" s="58">
        <v>1.7646E-4</v>
      </c>
      <c r="BH30" s="58">
        <v>1.3106000000000001E-4</v>
      </c>
      <c r="BI30" s="58">
        <v>1.7212999999999999E-4</v>
      </c>
      <c r="BJ30" s="58">
        <v>2.1502000000000001E-4</v>
      </c>
      <c r="BK30" s="65">
        <v>6.7000000000000002E-5</v>
      </c>
      <c r="BL30" s="65">
        <v>5.63E-5</v>
      </c>
      <c r="BM30" s="58">
        <v>0.56335999999999997</v>
      </c>
      <c r="BN30" s="58">
        <v>9.8353999999999997E-2</v>
      </c>
      <c r="BO30" s="58">
        <v>9.8794999999999994E-3</v>
      </c>
      <c r="BP30" s="58">
        <v>9.1336000000000004E-3</v>
      </c>
      <c r="BQ30" s="58">
        <v>9.5066000000000005E-3</v>
      </c>
      <c r="BR30" s="58">
        <v>3.8863999999999999E-3</v>
      </c>
      <c r="BS30" s="58">
        <v>5.2745000000000005E-4</v>
      </c>
      <c r="BT30" s="58">
        <v>0.55384999999999995</v>
      </c>
      <c r="BU30" s="58">
        <v>9.8430000000000004E-2</v>
      </c>
      <c r="BV30" s="58">
        <v>128.54</v>
      </c>
      <c r="BW30" s="58">
        <v>83.24</v>
      </c>
      <c r="BX30" s="276">
        <v>59.26</v>
      </c>
      <c r="BY30" s="58">
        <v>4.2332000000000001</v>
      </c>
      <c r="BZ30" s="58">
        <v>0.4</v>
      </c>
      <c r="CA30" s="58">
        <v>3</v>
      </c>
      <c r="CB30" s="282">
        <v>108.63</v>
      </c>
      <c r="CC30" s="58">
        <v>0.35799999999999998</v>
      </c>
      <c r="CD30" s="58">
        <v>4</v>
      </c>
      <c r="CE30" s="58">
        <v>15</v>
      </c>
      <c r="CF30" s="58">
        <v>0</v>
      </c>
      <c r="CG30" s="58">
        <v>4</v>
      </c>
      <c r="CH30" s="58">
        <v>33</v>
      </c>
      <c r="CI30" s="58">
        <v>22</v>
      </c>
      <c r="CJ30" s="282">
        <v>338.78</v>
      </c>
      <c r="CK30" s="64">
        <v>1</v>
      </c>
      <c r="CL30" s="58">
        <f t="shared" si="5"/>
        <v>0.52184978274363747</v>
      </c>
      <c r="CM30" s="58">
        <v>-19.010860000000001</v>
      </c>
      <c r="CN30" s="58">
        <v>47.305019999999999</v>
      </c>
      <c r="CO30" s="58">
        <v>4</v>
      </c>
      <c r="CP30" s="58">
        <v>6</v>
      </c>
      <c r="CQ30" s="58">
        <v>31</v>
      </c>
      <c r="CR30" s="58"/>
      <c r="CS30" s="58"/>
      <c r="CT30" s="64"/>
      <c r="CU30" s="58"/>
      <c r="CV30" s="58"/>
      <c r="CW30" s="58"/>
      <c r="CX30" s="58"/>
      <c r="CY30" s="58"/>
      <c r="CZ30" s="58"/>
      <c r="DA30" s="64"/>
      <c r="DB30" s="58"/>
      <c r="DC30" s="64">
        <v>-9.6549999999999994</v>
      </c>
      <c r="DD30" s="58"/>
      <c r="DE30" s="58"/>
      <c r="DF30" s="58"/>
    </row>
    <row r="31" spans="1:110" s="123" customFormat="1">
      <c r="A31" s="116">
        <v>42074</v>
      </c>
      <c r="B31" s="111">
        <v>8</v>
      </c>
      <c r="C31" s="111">
        <v>119.1</v>
      </c>
      <c r="D31" s="111">
        <v>35.200000000000003</v>
      </c>
      <c r="E31" s="32">
        <v>5.5</v>
      </c>
      <c r="F31" s="32">
        <v>-10.5</v>
      </c>
      <c r="G31" s="32">
        <v>-16</v>
      </c>
      <c r="H31" s="32">
        <f t="shared" si="6"/>
        <v>19.912307751739878</v>
      </c>
      <c r="I31" s="111">
        <v>0.23</v>
      </c>
      <c r="J31" s="118" t="s">
        <v>56</v>
      </c>
      <c r="K31" s="290">
        <v>1702.6</v>
      </c>
      <c r="L31" s="289">
        <v>272.8</v>
      </c>
      <c r="M31" s="313">
        <f t="shared" si="4"/>
        <v>2.5842464337399211</v>
      </c>
      <c r="N31" s="124">
        <v>0.15221999999999999</v>
      </c>
      <c r="O31" s="111">
        <v>3.0421E-2</v>
      </c>
      <c r="P31" s="283">
        <v>0.25145000000000001</v>
      </c>
      <c r="Q31" s="111">
        <v>6.0842E-2</v>
      </c>
      <c r="R31" s="111">
        <v>5.2817000000000003E-3</v>
      </c>
      <c r="S31" s="111">
        <v>3.1346999999999998E-3</v>
      </c>
      <c r="T31" s="111">
        <v>5.2705E-3</v>
      </c>
      <c r="U31" s="111">
        <v>3.1334000000000002E-3</v>
      </c>
      <c r="V31" s="111">
        <v>2.6648999999999998</v>
      </c>
      <c r="W31" s="111">
        <v>2.6916000000000002</v>
      </c>
      <c r="X31" s="309">
        <v>2.6781999999999999</v>
      </c>
      <c r="Y31" s="111">
        <v>1.3325999999999999E-2</v>
      </c>
      <c r="Z31" s="111">
        <v>0.38693</v>
      </c>
      <c r="AA31" s="111">
        <v>0.38700000000000001</v>
      </c>
      <c r="AB31" s="111">
        <v>0.38696000000000003</v>
      </c>
      <c r="AC31" s="120">
        <v>6.6600000000000006E-5</v>
      </c>
      <c r="AD31" s="111">
        <v>0.14721000000000001</v>
      </c>
      <c r="AE31" s="111">
        <v>0.45532</v>
      </c>
      <c r="AF31" s="111">
        <v>1.2488E-3</v>
      </c>
      <c r="AG31" s="111">
        <v>0.46631</v>
      </c>
      <c r="AH31" s="111">
        <v>3.0665E-4</v>
      </c>
      <c r="AI31" s="111">
        <v>120</v>
      </c>
      <c r="AJ31" s="111">
        <v>0.40467999999999998</v>
      </c>
      <c r="AK31" s="111">
        <v>0.42133999999999999</v>
      </c>
      <c r="AL31" s="111">
        <v>0.40527000000000002</v>
      </c>
      <c r="AM31" s="111">
        <v>1.6653999999999999E-2</v>
      </c>
      <c r="AN31" s="111">
        <v>8.8976E-2</v>
      </c>
      <c r="AO31" s="111">
        <v>0.50292999999999999</v>
      </c>
      <c r="AP31" s="111">
        <v>1.0135000000000001E-3</v>
      </c>
      <c r="AQ31" s="111">
        <v>0.61523000000000005</v>
      </c>
      <c r="AR31" s="120">
        <v>7.8401000000000002E-4</v>
      </c>
      <c r="AS31" s="111">
        <v>6.3942000000000003E-4</v>
      </c>
      <c r="AT31" s="111">
        <v>4.2315000000000001E-4</v>
      </c>
      <c r="AU31" s="111">
        <v>1.3243E-3</v>
      </c>
      <c r="AV31" s="120">
        <v>1.6516E-4</v>
      </c>
      <c r="AW31" s="111">
        <v>5.8995E-4</v>
      </c>
      <c r="AX31" s="120">
        <v>2.2761E-4</v>
      </c>
      <c r="AY31" s="120">
        <v>6.4900000000000005E-5</v>
      </c>
      <c r="AZ31" s="120">
        <v>6.4700000000000001E-5</v>
      </c>
      <c r="BA31" s="120">
        <v>3.3300000000000003E-5</v>
      </c>
      <c r="BB31" s="120">
        <v>2.34E-5</v>
      </c>
      <c r="BC31" s="111">
        <v>7.8846999999999999E-4</v>
      </c>
      <c r="BD31" s="111">
        <v>4.5255000000000002E-4</v>
      </c>
      <c r="BE31" s="111">
        <v>1.2477E-3</v>
      </c>
      <c r="BF31" s="111">
        <v>1.2588E-3</v>
      </c>
      <c r="BG31" s="111">
        <v>3.5358999999999998E-4</v>
      </c>
      <c r="BH31" s="111">
        <v>3.0769E-4</v>
      </c>
      <c r="BI31" s="111">
        <v>1.6752999999999999E-4</v>
      </c>
      <c r="BJ31" s="111">
        <v>2.063E-4</v>
      </c>
      <c r="BK31" s="120">
        <v>2.6699999999999998E-5</v>
      </c>
      <c r="BL31" s="120">
        <v>1.56E-5</v>
      </c>
      <c r="BM31" s="111">
        <v>0.79022999999999999</v>
      </c>
      <c r="BN31" s="111">
        <v>0.15393000000000001</v>
      </c>
      <c r="BO31" s="111">
        <v>3.2682000000000003E-2</v>
      </c>
      <c r="BP31" s="111">
        <v>4.9314999999999998E-2</v>
      </c>
      <c r="BQ31" s="111">
        <v>4.0998E-2</v>
      </c>
      <c r="BR31" s="111">
        <v>0.10879999999999999</v>
      </c>
      <c r="BS31" s="111">
        <v>1.1761000000000001E-2</v>
      </c>
      <c r="BT31" s="111">
        <v>0.74924000000000002</v>
      </c>
      <c r="BU31" s="111">
        <v>0.18848999999999999</v>
      </c>
      <c r="BV31" s="111">
        <v>47.607999999999997</v>
      </c>
      <c r="BW31" s="111">
        <v>30.513999999999999</v>
      </c>
      <c r="BX31" s="283">
        <v>19.274999999999999</v>
      </c>
      <c r="BY31" s="111">
        <v>3.5182000000000002</v>
      </c>
      <c r="BZ31" s="111">
        <v>0.3</v>
      </c>
      <c r="CA31" s="111">
        <v>6</v>
      </c>
      <c r="CB31" s="289">
        <v>272.01</v>
      </c>
      <c r="CC31" s="111">
        <v>0.34899999999999998</v>
      </c>
      <c r="CD31" s="111">
        <v>7</v>
      </c>
      <c r="CE31" s="111">
        <v>30</v>
      </c>
      <c r="CF31" s="111">
        <v>0</v>
      </c>
      <c r="CG31" s="111">
        <v>7</v>
      </c>
      <c r="CH31" s="111">
        <v>45</v>
      </c>
      <c r="CI31" s="111">
        <v>4</v>
      </c>
      <c r="CJ31" s="289">
        <v>888.16</v>
      </c>
      <c r="CK31" s="121">
        <v>1</v>
      </c>
      <c r="CL31" s="111">
        <f t="shared" si="5"/>
        <v>0.32964181994191671</v>
      </c>
      <c r="CM31" s="111">
        <v>7.5354700000000001</v>
      </c>
      <c r="CN31" s="111">
        <v>134.54701</v>
      </c>
      <c r="CO31" s="111">
        <v>6</v>
      </c>
      <c r="CP31" s="111">
        <v>18</v>
      </c>
      <c r="CQ31" s="111">
        <v>59</v>
      </c>
      <c r="CR31" s="111"/>
      <c r="CS31" s="111"/>
      <c r="CT31" s="121"/>
      <c r="CU31" s="111"/>
      <c r="CV31" s="111"/>
      <c r="CW31" s="111"/>
      <c r="CX31" s="111"/>
      <c r="CY31" s="111"/>
      <c r="CZ31" s="111"/>
      <c r="DA31" s="121"/>
      <c r="DB31" s="111"/>
      <c r="DC31" s="121">
        <v>9.625</v>
      </c>
      <c r="DD31" s="111"/>
      <c r="DE31" s="111"/>
      <c r="DF31" s="111"/>
    </row>
    <row r="32" spans="1:110">
      <c r="A32" s="55">
        <v>42067</v>
      </c>
      <c r="B32" s="9">
        <v>-15.9</v>
      </c>
      <c r="C32" s="9">
        <v>88.1</v>
      </c>
      <c r="D32" s="9">
        <v>39.799999999999997</v>
      </c>
      <c r="E32" s="222">
        <v>7.8</v>
      </c>
      <c r="F32" s="222">
        <v>-16</v>
      </c>
      <c r="G32" s="222">
        <v>-2.5</v>
      </c>
      <c r="H32" s="222">
        <f t="shared" si="6"/>
        <v>17.974704448196082</v>
      </c>
      <c r="I32" s="1">
        <v>0.18</v>
      </c>
      <c r="J32" s="27" t="s">
        <v>60</v>
      </c>
      <c r="K32" s="261">
        <v>1029</v>
      </c>
      <c r="L32" s="261">
        <v>245.1</v>
      </c>
      <c r="M32" s="303">
        <f t="shared" si="4"/>
        <v>2.6089225150013045</v>
      </c>
      <c r="N32" s="1">
        <v>0.13184999999999999</v>
      </c>
      <c r="O32" s="1">
        <v>3.2303999999999999E-2</v>
      </c>
      <c r="P32" s="259">
        <v>0.2319</v>
      </c>
      <c r="Q32" s="1">
        <v>6.4607999999999999E-2</v>
      </c>
      <c r="R32" s="1">
        <v>8.1410000000000007E-3</v>
      </c>
      <c r="S32" s="1">
        <v>4.7537999999999999E-3</v>
      </c>
      <c r="T32" s="1">
        <v>1.1989E-2</v>
      </c>
      <c r="U32" s="1">
        <v>7.2129999999999998E-3</v>
      </c>
      <c r="V32" s="1">
        <v>2.3003</v>
      </c>
      <c r="W32" s="1">
        <v>2.4872000000000001</v>
      </c>
      <c r="X32" s="303">
        <v>2.3936999999999999</v>
      </c>
      <c r="Y32" s="1">
        <v>9.3426999999999996E-2</v>
      </c>
      <c r="Z32" s="1">
        <v>0.38323000000000002</v>
      </c>
      <c r="AA32" s="1">
        <v>0.38340999999999997</v>
      </c>
      <c r="AB32" s="1">
        <v>0.38329999999999997</v>
      </c>
      <c r="AC32" s="1">
        <v>1.8147000000000001E-4</v>
      </c>
      <c r="AD32" s="1">
        <v>8.9010000000000006E-2</v>
      </c>
      <c r="AE32" s="1">
        <v>0.38696000000000003</v>
      </c>
      <c r="AF32" s="1">
        <v>6.1012000000000002E-3</v>
      </c>
      <c r="AG32" s="1">
        <v>0.39184999999999998</v>
      </c>
      <c r="AH32" s="1">
        <v>2.0471999999999999E-3</v>
      </c>
      <c r="AI32" s="1">
        <v>80</v>
      </c>
      <c r="AJ32" s="1">
        <v>0.37930000000000003</v>
      </c>
      <c r="AK32" s="1">
        <v>0.38274999999999998</v>
      </c>
      <c r="AL32" s="1">
        <v>0.38085999999999998</v>
      </c>
      <c r="AM32" s="1">
        <v>3.4508999999999998E-3</v>
      </c>
      <c r="AN32" s="1">
        <v>0.21636</v>
      </c>
      <c r="AO32" s="1">
        <v>0.42969000000000002</v>
      </c>
      <c r="AP32" s="1">
        <v>3.3422E-3</v>
      </c>
      <c r="AQ32" s="1">
        <v>0.65429999999999999</v>
      </c>
      <c r="AR32" s="1">
        <v>6.5324000000000003E-4</v>
      </c>
      <c r="AS32" s="1">
        <v>1.0555E-3</v>
      </c>
      <c r="AT32" s="1">
        <v>3.6558000000000001E-4</v>
      </c>
      <c r="AU32" s="1">
        <v>8.182E-3</v>
      </c>
      <c r="AV32" s="1">
        <v>1.0722000000000001E-2</v>
      </c>
      <c r="AW32" s="1">
        <v>1.7260999999999999E-4</v>
      </c>
      <c r="AX32" s="1">
        <v>2.1887E-4</v>
      </c>
      <c r="AY32" s="1">
        <v>2.3733000000000001E-4</v>
      </c>
      <c r="AZ32" s="1">
        <v>2.1960999999999999E-4</v>
      </c>
      <c r="BA32" s="1">
        <v>2.6485000000000001E-4</v>
      </c>
      <c r="BB32" s="1">
        <v>3.4276E-4</v>
      </c>
      <c r="BC32" s="1">
        <v>4.8355999999999998E-3</v>
      </c>
      <c r="BD32" s="1">
        <v>2.9639000000000002E-3</v>
      </c>
      <c r="BE32" s="1">
        <v>1.0331999999999999E-2</v>
      </c>
      <c r="BF32" s="1">
        <v>8.4583000000000002E-3</v>
      </c>
      <c r="BG32" s="1">
        <v>1.0116999999999999E-3</v>
      </c>
      <c r="BH32" s="1">
        <v>1.2925E-3</v>
      </c>
      <c r="BI32" s="1">
        <v>2.6022000000000003E-4</v>
      </c>
      <c r="BJ32" s="1">
        <v>2.9837E-4</v>
      </c>
      <c r="BK32" s="1">
        <v>1.1396E-4</v>
      </c>
      <c r="BL32" s="1">
        <v>1.0516E-4</v>
      </c>
      <c r="BM32" s="1">
        <v>0.18107999999999999</v>
      </c>
      <c r="BN32" s="1">
        <v>0.37086999999999998</v>
      </c>
      <c r="BO32" s="1">
        <v>4.1556999999999997E-2</v>
      </c>
      <c r="BP32" s="1">
        <v>0.10475</v>
      </c>
      <c r="BQ32" s="1">
        <v>7.3154999999999998E-2</v>
      </c>
      <c r="BR32" s="1">
        <v>0.31625999999999999</v>
      </c>
      <c r="BS32" s="1">
        <v>4.4686999999999998E-2</v>
      </c>
      <c r="BT32" s="1">
        <v>0.10792</v>
      </c>
      <c r="BU32" s="1">
        <v>0.48741000000000001</v>
      </c>
      <c r="BV32" s="1">
        <v>28.484999999999999</v>
      </c>
      <c r="BW32" s="1">
        <v>18.43</v>
      </c>
      <c r="BX32" s="259">
        <v>2.4752000000000001</v>
      </c>
      <c r="BY32" s="1">
        <v>0.73524999999999996</v>
      </c>
      <c r="BZ32" s="1">
        <v>0.3</v>
      </c>
      <c r="CA32" s="1">
        <v>3</v>
      </c>
      <c r="CB32" s="261">
        <v>244.15</v>
      </c>
      <c r="CC32" s="1">
        <v>0.36299999999999999</v>
      </c>
      <c r="CD32" s="1">
        <v>5</v>
      </c>
      <c r="CE32" s="1">
        <v>0</v>
      </c>
      <c r="CF32" s="1">
        <v>0</v>
      </c>
      <c r="CG32" s="1">
        <v>5</v>
      </c>
      <c r="CH32" s="1">
        <v>25</v>
      </c>
      <c r="CI32" s="1">
        <v>47</v>
      </c>
      <c r="CJ32" s="261">
        <v>519.17999999999995</v>
      </c>
      <c r="CK32" s="1">
        <v>1</v>
      </c>
      <c r="CL32" s="9">
        <f t="shared" si="5"/>
        <v>0.30789946140035906</v>
      </c>
      <c r="CM32" s="1">
        <v>-12.1465</v>
      </c>
      <c r="CN32" s="1">
        <v>96.820300000000003</v>
      </c>
      <c r="CO32" s="1">
        <v>4</v>
      </c>
      <c r="CP32" s="1">
        <v>30</v>
      </c>
      <c r="CQ32" s="1">
        <v>5</v>
      </c>
      <c r="DA32" s="1"/>
      <c r="DC32" s="27">
        <v>6.7439999999999998</v>
      </c>
    </row>
    <row r="33" spans="1:335" s="7" customFormat="1">
      <c r="A33" s="57"/>
      <c r="B33" s="58"/>
      <c r="C33" s="58"/>
      <c r="D33" s="58"/>
      <c r="E33" s="58"/>
      <c r="F33" s="58"/>
      <c r="G33" s="58"/>
      <c r="H33" s="32"/>
      <c r="I33" s="58">
        <v>0.18</v>
      </c>
      <c r="J33" s="64" t="s">
        <v>61</v>
      </c>
      <c r="K33" s="282">
        <v>1945.1</v>
      </c>
      <c r="L33" s="282">
        <v>120.5</v>
      </c>
      <c r="M33" s="304">
        <f t="shared" si="4"/>
        <v>1.8875403461748996</v>
      </c>
      <c r="N33" s="58">
        <v>6.6548999999999997E-2</v>
      </c>
      <c r="O33" s="58">
        <v>1.0451999999999999E-2</v>
      </c>
      <c r="P33" s="276">
        <v>9.6818000000000001E-2</v>
      </c>
      <c r="Q33" s="58">
        <v>2.0903000000000001E-2</v>
      </c>
      <c r="R33" s="58">
        <v>5.1066999999999996E-3</v>
      </c>
      <c r="S33" s="58">
        <v>3.0501999999999999E-3</v>
      </c>
      <c r="T33" s="58">
        <v>5.8583000000000003E-3</v>
      </c>
      <c r="U33" s="58">
        <v>3.5136E-3</v>
      </c>
      <c r="V33" s="58">
        <v>1.7914000000000001</v>
      </c>
      <c r="W33" s="58">
        <v>1.7828999999999999</v>
      </c>
      <c r="X33" s="310">
        <v>1.7871999999999999</v>
      </c>
      <c r="Y33" s="58">
        <v>4.2303000000000002E-3</v>
      </c>
      <c r="Z33" s="58">
        <v>0.52939000000000003</v>
      </c>
      <c r="AA33" s="58">
        <v>0.53147999999999995</v>
      </c>
      <c r="AB33" s="58">
        <v>0.52978999999999998</v>
      </c>
      <c r="AC33" s="58">
        <v>2.0907999999999999E-3</v>
      </c>
      <c r="AD33" s="58">
        <v>1.8148999999999998E-2</v>
      </c>
      <c r="AE33" s="58">
        <v>0.60546999999999995</v>
      </c>
      <c r="AF33" s="58">
        <v>3.4462999999999998E-3</v>
      </c>
      <c r="AG33" s="58">
        <v>0.62012</v>
      </c>
      <c r="AH33" s="58">
        <v>3.4881000000000002E-4</v>
      </c>
      <c r="AI33" s="58">
        <v>120</v>
      </c>
      <c r="AJ33" s="58">
        <v>0.50663999999999998</v>
      </c>
      <c r="AK33" s="58">
        <v>0.50824999999999998</v>
      </c>
      <c r="AL33" s="58">
        <v>0.50780999999999998</v>
      </c>
      <c r="AM33" s="58">
        <v>1.6086E-3</v>
      </c>
      <c r="AN33" s="58">
        <v>4.6573999999999997E-2</v>
      </c>
      <c r="AO33" s="58">
        <v>0.65917999999999999</v>
      </c>
      <c r="AP33" s="58">
        <v>5.6364999999999996E-4</v>
      </c>
      <c r="AQ33" s="58">
        <v>0.70313000000000003</v>
      </c>
      <c r="AR33" s="58">
        <v>1.1617000000000001E-3</v>
      </c>
      <c r="AS33" s="58">
        <v>3.6852E-4</v>
      </c>
      <c r="AT33" s="65">
        <v>3.3241999999999999E-4</v>
      </c>
      <c r="AU33" s="58">
        <v>6.3282E-3</v>
      </c>
      <c r="AV33" s="58">
        <v>4.8532999999999996E-3</v>
      </c>
      <c r="AW33" s="58">
        <v>2.8116E-3</v>
      </c>
      <c r="AX33" s="58">
        <v>4.4346000000000003E-3</v>
      </c>
      <c r="AY33" s="58">
        <v>2.8006E-4</v>
      </c>
      <c r="AZ33" s="58">
        <v>4.4147000000000001E-4</v>
      </c>
      <c r="BA33" s="58">
        <v>4.2053000000000001E-4</v>
      </c>
      <c r="BB33" s="65">
        <v>1.9314000000000001E-4</v>
      </c>
      <c r="BC33" s="58">
        <v>1.7056E-3</v>
      </c>
      <c r="BD33" s="58">
        <v>1.8517E-3</v>
      </c>
      <c r="BE33" s="58">
        <v>5.6350000000000003E-3</v>
      </c>
      <c r="BF33" s="58">
        <v>6.8953E-3</v>
      </c>
      <c r="BG33" s="58">
        <v>1.6421999999999999E-3</v>
      </c>
      <c r="BH33" s="58">
        <v>1.6287999999999999E-3</v>
      </c>
      <c r="BI33" s="58">
        <v>3.8278999999999999E-4</v>
      </c>
      <c r="BJ33" s="58">
        <v>2.9896000000000002E-4</v>
      </c>
      <c r="BK33" s="58">
        <v>1.6301E-4</v>
      </c>
      <c r="BL33" s="58">
        <v>1.4634000000000001E-4</v>
      </c>
      <c r="BM33" s="58">
        <v>8.0065999999999998E-2</v>
      </c>
      <c r="BN33" s="58">
        <v>2.4420000000000001E-2</v>
      </c>
      <c r="BO33" s="58">
        <v>1.3379E-2</v>
      </c>
      <c r="BP33" s="58">
        <v>2.3286999999999999E-2</v>
      </c>
      <c r="BQ33" s="58">
        <v>1.8332999999999999E-2</v>
      </c>
      <c r="BR33" s="58">
        <v>1.3009E-2</v>
      </c>
      <c r="BS33" s="58">
        <v>7.0057000000000001E-3</v>
      </c>
      <c r="BT33" s="58">
        <v>6.1733000000000003E-2</v>
      </c>
      <c r="BU33" s="58">
        <v>2.7668999999999999E-2</v>
      </c>
      <c r="BV33" s="58">
        <v>18.959</v>
      </c>
      <c r="BW33" s="58">
        <v>12.041</v>
      </c>
      <c r="BX33" s="276">
        <v>4.3673000000000002</v>
      </c>
      <c r="BY33" s="58">
        <v>0.58579000000000003</v>
      </c>
      <c r="BZ33" s="58">
        <v>0.5</v>
      </c>
      <c r="CA33" s="58">
        <v>3</v>
      </c>
      <c r="CB33" s="282">
        <v>121.5</v>
      </c>
      <c r="CC33" s="58">
        <v>0.34200000000000003</v>
      </c>
      <c r="CD33" s="58">
        <v>6</v>
      </c>
      <c r="CE33" s="58">
        <v>0</v>
      </c>
      <c r="CF33" s="58">
        <v>0</v>
      </c>
      <c r="CG33" s="58">
        <v>6</v>
      </c>
      <c r="CH33" s="58">
        <v>15</v>
      </c>
      <c r="CI33" s="58">
        <v>11</v>
      </c>
      <c r="CJ33" s="282">
        <v>357.14</v>
      </c>
      <c r="CK33" s="64">
        <v>1</v>
      </c>
      <c r="CL33" s="58">
        <f t="shared" si="5"/>
        <v>0.30845226768157308</v>
      </c>
      <c r="CM33" s="58">
        <v>-7.3776999999999999</v>
      </c>
      <c r="CN33" s="58">
        <v>72.484399999999994</v>
      </c>
      <c r="CO33" s="58">
        <v>4</v>
      </c>
      <c r="CP33" s="58">
        <v>30</v>
      </c>
      <c r="CQ33" s="58">
        <v>5</v>
      </c>
      <c r="CR33" s="58"/>
      <c r="CS33" s="58"/>
      <c r="CT33" s="64"/>
      <c r="CU33" s="58"/>
      <c r="CV33" s="58"/>
      <c r="CW33" s="58"/>
      <c r="CX33" s="58"/>
      <c r="CY33" s="58"/>
      <c r="CZ33" s="58"/>
      <c r="DA33" s="64"/>
      <c r="DB33" s="58"/>
      <c r="DC33" s="64">
        <v>-1.3009999999999999</v>
      </c>
      <c r="DD33" s="58"/>
      <c r="DE33" s="58"/>
      <c r="DF33" s="58"/>
    </row>
    <row r="34" spans="1:335">
      <c r="A34" s="55">
        <v>42061</v>
      </c>
      <c r="B34" s="9">
        <v>68</v>
      </c>
      <c r="C34" s="9">
        <v>-149</v>
      </c>
      <c r="D34" s="9">
        <v>33.700000000000003</v>
      </c>
      <c r="E34" s="222">
        <v>5.6</v>
      </c>
      <c r="F34" s="222">
        <v>-2.2999999999999998</v>
      </c>
      <c r="G34" s="222">
        <v>-20.2</v>
      </c>
      <c r="H34" s="222">
        <f>(E34^2+F34^2+G34^2)^0.5</f>
        <v>21.087674124947966</v>
      </c>
      <c r="I34" s="9">
        <v>0.53</v>
      </c>
      <c r="J34" s="29" t="s">
        <v>53</v>
      </c>
      <c r="K34" s="270">
        <v>351.1</v>
      </c>
      <c r="L34" s="279">
        <v>352.2</v>
      </c>
      <c r="M34" s="303">
        <f t="shared" si="4"/>
        <v>3.7926195623317023</v>
      </c>
      <c r="N34" s="37">
        <v>0.96775999999999995</v>
      </c>
      <c r="O34" s="9">
        <v>0.19170000000000001</v>
      </c>
      <c r="P34" s="273">
        <v>1.8635999999999999</v>
      </c>
      <c r="Q34" s="9">
        <v>0.38339000000000001</v>
      </c>
      <c r="R34" s="9">
        <v>1.2236E-2</v>
      </c>
      <c r="S34" s="9">
        <v>6.9319000000000004E-3</v>
      </c>
      <c r="T34" s="9">
        <v>4.4416999999999998E-2</v>
      </c>
      <c r="U34" s="9">
        <v>2.6962E-2</v>
      </c>
      <c r="V34" s="9">
        <v>4.3735999999999997</v>
      </c>
      <c r="W34" s="9">
        <v>3.4318</v>
      </c>
      <c r="X34" s="307">
        <v>3.9026999999999998</v>
      </c>
      <c r="Y34" s="9">
        <v>0.47087000000000001</v>
      </c>
      <c r="Z34" s="9">
        <v>0.26363999999999999</v>
      </c>
      <c r="AA34" s="9">
        <v>0.26368999999999998</v>
      </c>
      <c r="AB34" s="9">
        <v>0.26367000000000002</v>
      </c>
      <c r="AC34" s="11">
        <v>4.9299999999999999E-5</v>
      </c>
      <c r="AD34" s="9">
        <v>6.2592999999999996</v>
      </c>
      <c r="AE34" s="9">
        <v>0.41016000000000002</v>
      </c>
      <c r="AF34" s="11">
        <v>3.9504999999999998E-2</v>
      </c>
      <c r="AG34" s="9">
        <v>0.46875</v>
      </c>
      <c r="AH34" s="11">
        <v>1.6948999999999999E-2</v>
      </c>
      <c r="AI34" s="9">
        <v>120</v>
      </c>
      <c r="AJ34" s="9">
        <v>0.26366000000000001</v>
      </c>
      <c r="AK34" s="9">
        <v>0.26861000000000002</v>
      </c>
      <c r="AL34" s="9">
        <v>0.26855000000000001</v>
      </c>
      <c r="AM34" s="11">
        <v>4.9522999999999998E-3</v>
      </c>
      <c r="AN34" s="9">
        <v>6.1755000000000004</v>
      </c>
      <c r="AO34" s="9">
        <v>3.2275</v>
      </c>
      <c r="AP34" s="11">
        <v>1.2999999999999999E-5</v>
      </c>
      <c r="AQ34" s="9">
        <v>3.9794999999999998</v>
      </c>
      <c r="AR34" s="11">
        <v>1.0499999999999999E-5</v>
      </c>
      <c r="AS34" s="9">
        <v>4.2109000000000001E-3</v>
      </c>
      <c r="AT34" s="9">
        <v>4.9427999999999998E-3</v>
      </c>
      <c r="AU34" s="9">
        <v>4.7083000000000003E-3</v>
      </c>
      <c r="AV34" s="9">
        <v>5.3046999999999999E-3</v>
      </c>
      <c r="AW34" s="9">
        <v>1.6858000000000001E-3</v>
      </c>
      <c r="AX34" s="9">
        <v>4.4305999999999998E-3</v>
      </c>
      <c r="AY34" s="11">
        <v>6.7341999999999999E-4</v>
      </c>
      <c r="AZ34" s="11">
        <v>2.0338999999999999E-3</v>
      </c>
      <c r="BA34" s="11">
        <v>1.7414000000000001E-4</v>
      </c>
      <c r="BB34" s="11">
        <v>4.6966999999999999E-4</v>
      </c>
      <c r="BC34" s="9">
        <v>6.9490000000000003E-3</v>
      </c>
      <c r="BD34" s="9">
        <v>7.8601999999999995E-3</v>
      </c>
      <c r="BE34" s="9">
        <v>5.2104999999999999E-3</v>
      </c>
      <c r="BF34" s="9">
        <v>6.7675000000000001E-3</v>
      </c>
      <c r="BG34" s="9">
        <v>3.4510999999999999E-3</v>
      </c>
      <c r="BH34" s="9">
        <v>9.1944999999999995E-3</v>
      </c>
      <c r="BI34" s="11">
        <v>1.1983E-3</v>
      </c>
      <c r="BJ34" s="11">
        <v>3.3557000000000001E-3</v>
      </c>
      <c r="BK34" s="11">
        <v>3.8724000000000001E-4</v>
      </c>
      <c r="BL34" s="11">
        <v>1.1229E-3</v>
      </c>
      <c r="BM34" s="9">
        <v>7.1177000000000001</v>
      </c>
      <c r="BN34" s="9">
        <v>0.79776999999999998</v>
      </c>
      <c r="BO34" s="9">
        <v>2.4559999999999998E-2</v>
      </c>
      <c r="BP34" s="9">
        <v>0.48797000000000001</v>
      </c>
      <c r="BQ34" s="9">
        <v>0.25627</v>
      </c>
      <c r="BR34" s="9">
        <v>1.8973E-2</v>
      </c>
      <c r="BS34" s="9">
        <v>0.32768000000000003</v>
      </c>
      <c r="BT34" s="9">
        <v>6.8613999999999997</v>
      </c>
      <c r="BU34" s="9">
        <v>0.79800000000000004</v>
      </c>
      <c r="BV34" s="9">
        <v>152.31</v>
      </c>
      <c r="BW34" s="9">
        <v>91.802000000000007</v>
      </c>
      <c r="BX34" s="273">
        <v>27.774999999999999</v>
      </c>
      <c r="BY34" s="9">
        <v>1.4453</v>
      </c>
      <c r="BZ34" s="9">
        <v>0.1</v>
      </c>
      <c r="CA34" s="9">
        <v>6</v>
      </c>
      <c r="CB34" s="279">
        <v>358.25</v>
      </c>
      <c r="CC34" s="9">
        <v>0.33</v>
      </c>
      <c r="CD34" s="9">
        <v>22</v>
      </c>
      <c r="CE34" s="9">
        <v>0</v>
      </c>
      <c r="CF34" s="9">
        <v>0</v>
      </c>
      <c r="CG34" s="9">
        <v>22</v>
      </c>
      <c r="CH34" s="9">
        <v>24</v>
      </c>
      <c r="CI34" s="9">
        <v>46</v>
      </c>
      <c r="CJ34" s="279">
        <v>151.62</v>
      </c>
      <c r="CK34" s="31">
        <v>1</v>
      </c>
      <c r="CL34" s="48">
        <f t="shared" si="5"/>
        <v>0.31860254083484574</v>
      </c>
      <c r="CM34" s="9">
        <v>64.875</v>
      </c>
      <c r="CN34" s="9">
        <v>-147.86099999999999</v>
      </c>
      <c r="CO34" s="9">
        <v>22</v>
      </c>
      <c r="CP34" s="9">
        <v>6</v>
      </c>
      <c r="CQ34" s="9">
        <v>24</v>
      </c>
      <c r="CR34" s="5">
        <v>3.35</v>
      </c>
      <c r="CS34" s="5">
        <v>180.5</v>
      </c>
      <c r="CT34" s="41" t="s">
        <v>87</v>
      </c>
      <c r="CU34" s="69">
        <v>0.93391203703703696</v>
      </c>
      <c r="CV34" s="5">
        <v>140.1</v>
      </c>
      <c r="CW34" s="5">
        <v>357.9</v>
      </c>
      <c r="CX34" s="5">
        <v>-2.5</v>
      </c>
      <c r="CY34" s="5">
        <v>325</v>
      </c>
      <c r="CZ34" s="5">
        <v>-51.5</v>
      </c>
      <c r="DA34" s="41" t="s">
        <v>88</v>
      </c>
      <c r="DB34" s="5">
        <v>20.399999999999999</v>
      </c>
      <c r="DC34" s="41">
        <v>12.82</v>
      </c>
      <c r="DD34" s="9"/>
      <c r="DE34" s="9"/>
      <c r="DF34" s="9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</row>
    <row r="35" spans="1:335">
      <c r="A35" s="52"/>
      <c r="B35" s="5"/>
      <c r="C35" s="9"/>
      <c r="D35" s="9"/>
      <c r="E35" s="9"/>
      <c r="F35" s="9"/>
      <c r="G35" s="9"/>
      <c r="H35" s="222"/>
      <c r="I35" s="63">
        <v>0.53</v>
      </c>
      <c r="J35" s="66" t="s">
        <v>63</v>
      </c>
      <c r="K35" s="261">
        <v>2561.4</v>
      </c>
      <c r="L35" s="279">
        <v>289.60000000000002</v>
      </c>
      <c r="M35" s="303">
        <f t="shared" si="4"/>
        <v>3.882439725123267</v>
      </c>
      <c r="N35" s="37">
        <v>0.26067000000000001</v>
      </c>
      <c r="O35" s="9">
        <v>3.4883999999999998E-2</v>
      </c>
      <c r="P35" s="273">
        <v>0.43363000000000002</v>
      </c>
      <c r="Q35" s="9">
        <v>6.9768999999999998E-2</v>
      </c>
      <c r="R35" s="9">
        <v>1.094E-2</v>
      </c>
      <c r="S35" s="9">
        <v>6.4285999999999996E-3</v>
      </c>
      <c r="T35" s="9">
        <v>1.1058E-2</v>
      </c>
      <c r="U35" s="9">
        <v>6.5253999999999998E-3</v>
      </c>
      <c r="V35" s="9">
        <v>3.5680999999999998</v>
      </c>
      <c r="W35" s="9">
        <v>4.2470999999999997</v>
      </c>
      <c r="X35" s="307">
        <v>3.9076</v>
      </c>
      <c r="Y35" s="9">
        <v>0.33950000000000002</v>
      </c>
      <c r="Z35" s="9">
        <v>0.25744</v>
      </c>
      <c r="AA35" s="9">
        <v>0.25763000000000003</v>
      </c>
      <c r="AB35" s="9">
        <v>0.25757000000000002</v>
      </c>
      <c r="AC35" s="9">
        <v>1.9171999999999999E-4</v>
      </c>
      <c r="AD35" s="9">
        <v>0.49058000000000002</v>
      </c>
      <c r="AE35" s="9">
        <v>0.26611000000000001</v>
      </c>
      <c r="AF35" s="9">
        <v>1.4217E-2</v>
      </c>
      <c r="AG35" s="9">
        <v>0.32471</v>
      </c>
      <c r="AH35" s="9">
        <v>8.1201000000000005E-4</v>
      </c>
      <c r="AI35" s="9">
        <v>120</v>
      </c>
      <c r="AJ35" s="9">
        <v>0.23876</v>
      </c>
      <c r="AK35" s="9">
        <v>0.23996000000000001</v>
      </c>
      <c r="AL35" s="9">
        <v>0.23926</v>
      </c>
      <c r="AM35" s="9">
        <v>1.1946999999999999E-3</v>
      </c>
      <c r="AN35" s="9">
        <v>0.99429000000000001</v>
      </c>
      <c r="AO35" s="9">
        <v>0.95215000000000005</v>
      </c>
      <c r="AP35" s="9">
        <v>1.0666999999999999E-4</v>
      </c>
      <c r="AQ35" s="9">
        <v>1.0351999999999999</v>
      </c>
      <c r="AR35" s="11">
        <v>2.6800000000000001E-5</v>
      </c>
      <c r="AS35" s="9">
        <v>7.2757999999999998E-3</v>
      </c>
      <c r="AT35" s="9">
        <v>4.2259999999999997E-3</v>
      </c>
      <c r="AU35" s="9">
        <v>1.9328999999999999E-4</v>
      </c>
      <c r="AV35" s="9">
        <v>2.1625999999999999E-4</v>
      </c>
      <c r="AW35" s="9">
        <v>1.1694E-4</v>
      </c>
      <c r="AX35" s="9">
        <v>1.6395E-4</v>
      </c>
      <c r="AY35" s="11">
        <v>1.13E-5</v>
      </c>
      <c r="AZ35" s="11">
        <v>4.4800000000000003E-6</v>
      </c>
      <c r="BA35" s="11">
        <v>1.42E-5</v>
      </c>
      <c r="BB35" s="11">
        <v>1.47E-5</v>
      </c>
      <c r="BC35" s="9">
        <v>1.5398999999999999E-2</v>
      </c>
      <c r="BD35" s="9">
        <v>1.0383999999999999E-2</v>
      </c>
      <c r="BE35" s="9">
        <v>6.6651999999999996E-3</v>
      </c>
      <c r="BF35" s="9">
        <v>5.0064000000000003E-3</v>
      </c>
      <c r="BG35" s="9">
        <v>2.9121000000000003E-4</v>
      </c>
      <c r="BH35" s="9">
        <v>4.2063000000000002E-4</v>
      </c>
      <c r="BI35" s="11">
        <v>7.5900000000000002E-5</v>
      </c>
      <c r="BJ35" s="11">
        <v>7.9400000000000006E-5</v>
      </c>
      <c r="BK35" s="11">
        <v>4.2299999999999998E-5</v>
      </c>
      <c r="BL35" s="11">
        <v>3.9400000000000002E-5</v>
      </c>
      <c r="BM35" s="9">
        <v>1.3422000000000001</v>
      </c>
      <c r="BN35" s="9">
        <v>5.5511999999999999E-2</v>
      </c>
      <c r="BO35" s="9">
        <v>9.4337000000000004E-2</v>
      </c>
      <c r="BP35" s="9">
        <v>0.10077</v>
      </c>
      <c r="BQ35" s="9">
        <v>9.7555000000000003E-2</v>
      </c>
      <c r="BR35" s="9">
        <v>2.1184999999999999E-2</v>
      </c>
      <c r="BS35" s="9">
        <v>4.5509000000000001E-3</v>
      </c>
      <c r="BT35" s="9">
        <v>1.2445999999999999</v>
      </c>
      <c r="BU35" s="9">
        <v>5.9416999999999998E-2</v>
      </c>
      <c r="BV35" s="9">
        <v>39.637999999999998</v>
      </c>
      <c r="BW35" s="9">
        <v>24.15</v>
      </c>
      <c r="BX35" s="273">
        <v>13.757999999999999</v>
      </c>
      <c r="BY35" s="9">
        <v>0.48838999999999999</v>
      </c>
      <c r="BZ35" s="9">
        <v>0.2</v>
      </c>
      <c r="CA35" s="9">
        <v>4</v>
      </c>
      <c r="CB35" s="279">
        <v>282.16000000000003</v>
      </c>
      <c r="CC35" s="9">
        <v>0.32600000000000001</v>
      </c>
      <c r="CD35" s="9">
        <v>0</v>
      </c>
      <c r="CE35" s="9">
        <v>0</v>
      </c>
      <c r="CF35" s="9">
        <v>0</v>
      </c>
      <c r="CG35" s="9">
        <v>0</v>
      </c>
      <c r="CH35" s="9">
        <v>23</v>
      </c>
      <c r="CI35" s="9">
        <v>42</v>
      </c>
      <c r="CJ35" s="279">
        <v>720</v>
      </c>
      <c r="CK35" s="31">
        <v>1</v>
      </c>
      <c r="CL35" s="9">
        <f t="shared" si="5"/>
        <v>-3.2770399938589087E-2</v>
      </c>
      <c r="CM35" s="9">
        <v>77.475999999999999</v>
      </c>
      <c r="CN35" s="9">
        <v>-69.287999999999997</v>
      </c>
      <c r="CO35" s="9">
        <v>22</v>
      </c>
      <c r="CP35" s="9">
        <v>6</v>
      </c>
      <c r="CQ35" s="9">
        <v>24</v>
      </c>
      <c r="CR35" s="5">
        <v>22.84</v>
      </c>
      <c r="CS35" s="41">
        <v>33.4</v>
      </c>
      <c r="CT35" s="41" t="s">
        <v>87</v>
      </c>
      <c r="CU35" s="69">
        <v>1.5277777777777777E-2</v>
      </c>
      <c r="CV35" s="5">
        <v>49.7</v>
      </c>
      <c r="CW35" s="5">
        <v>281.60000000000002</v>
      </c>
      <c r="CX35" s="41">
        <v>-8</v>
      </c>
      <c r="CY35" s="5">
        <v>342.8</v>
      </c>
      <c r="CZ35" s="5">
        <v>-12.1</v>
      </c>
      <c r="DA35" s="41" t="s">
        <v>88</v>
      </c>
      <c r="DB35" s="5">
        <v>5.3</v>
      </c>
      <c r="DC35" s="27">
        <v>27.574999999999999</v>
      </c>
      <c r="DD35" s="9"/>
      <c r="DE35" s="9"/>
      <c r="DF35" s="9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</row>
    <row r="36" spans="1:335">
      <c r="A36" s="52"/>
      <c r="B36" s="5"/>
      <c r="C36" s="9"/>
      <c r="D36" s="9"/>
      <c r="E36" s="9"/>
      <c r="F36" s="9"/>
      <c r="G36" s="9"/>
      <c r="H36" s="222"/>
      <c r="I36" s="63">
        <v>0.53</v>
      </c>
      <c r="J36" s="27" t="s">
        <v>62</v>
      </c>
      <c r="K36" s="261">
        <v>2819.6</v>
      </c>
      <c r="L36" s="279">
        <v>332.5</v>
      </c>
      <c r="M36" s="303">
        <f t="shared" si="4"/>
        <v>1.3128183584519246</v>
      </c>
      <c r="N36" s="37">
        <v>1.5252E-2</v>
      </c>
      <c r="O36" s="9">
        <v>5.4792E-3</v>
      </c>
      <c r="P36" s="273">
        <v>2.6787999999999999E-2</v>
      </c>
      <c r="Q36" s="9">
        <v>1.0958000000000001E-2</v>
      </c>
      <c r="R36" s="9">
        <v>1.5229E-3</v>
      </c>
      <c r="S36" s="9">
        <v>8.9800000000000004E-4</v>
      </c>
      <c r="T36" s="9">
        <v>1.6894E-3</v>
      </c>
      <c r="U36" s="9">
        <v>9.7945999999999992E-4</v>
      </c>
      <c r="V36" s="9">
        <v>1.2272000000000001</v>
      </c>
      <c r="W36" s="9">
        <v>1.0766</v>
      </c>
      <c r="X36" s="307">
        <v>1.1518999999999999</v>
      </c>
      <c r="Y36" s="9">
        <v>7.5303999999999996E-2</v>
      </c>
      <c r="Z36" s="9">
        <v>0.74016999999999999</v>
      </c>
      <c r="AA36" s="9">
        <v>0.76763000000000003</v>
      </c>
      <c r="AB36" s="9">
        <v>0.76171999999999995</v>
      </c>
      <c r="AC36" s="9">
        <v>2.7460999999999999E-2</v>
      </c>
      <c r="AD36" s="9">
        <v>2.8680999999999997E-4</v>
      </c>
      <c r="AE36" s="9">
        <v>0.80078000000000005</v>
      </c>
      <c r="AF36" s="11">
        <v>3.4100000000000002E-5</v>
      </c>
      <c r="AG36" s="9">
        <v>0.85938000000000003</v>
      </c>
      <c r="AH36" s="11">
        <v>4.1E-5</v>
      </c>
      <c r="AI36" s="9">
        <v>49.95</v>
      </c>
      <c r="AJ36" s="9">
        <v>0.74016999999999999</v>
      </c>
      <c r="AK36" s="9">
        <v>0.76763000000000003</v>
      </c>
      <c r="AL36" s="9">
        <v>0.76171999999999995</v>
      </c>
      <c r="AM36" s="9">
        <v>2.7460999999999999E-2</v>
      </c>
      <c r="AN36" s="9">
        <v>2.8680999999999997E-4</v>
      </c>
      <c r="AO36" s="9">
        <v>0.80078000000000005</v>
      </c>
      <c r="AP36" s="11">
        <v>3.4100000000000002E-5</v>
      </c>
      <c r="AQ36" s="9">
        <v>0.85938000000000003</v>
      </c>
      <c r="AR36" s="11">
        <v>4.1E-5</v>
      </c>
      <c r="AS36" s="11">
        <v>1.9199999999999999E-5</v>
      </c>
      <c r="AT36" s="11">
        <v>1.2099999999999999E-5</v>
      </c>
      <c r="AU36" s="9">
        <v>2.6605000000000001E-3</v>
      </c>
      <c r="AV36" s="9">
        <v>1.8998999999999999E-3</v>
      </c>
      <c r="AW36" s="11">
        <v>9.7800000000000006E-5</v>
      </c>
      <c r="AX36" s="11">
        <v>6.3E-5</v>
      </c>
      <c r="AY36" s="11">
        <v>1.9199999999999999E-5</v>
      </c>
      <c r="AZ36" s="11">
        <v>1.2099999999999999E-5</v>
      </c>
      <c r="BA36" s="11">
        <v>8.5799999999999992E-6</v>
      </c>
      <c r="BB36" s="11">
        <v>9.4700000000000008E-6</v>
      </c>
      <c r="BC36" s="11">
        <v>1.9199999999999999E-5</v>
      </c>
      <c r="BD36" s="11">
        <v>1.2099999999999999E-5</v>
      </c>
      <c r="BE36" s="9">
        <v>2.6605000000000001E-3</v>
      </c>
      <c r="BF36" s="9">
        <v>1.8998999999999999E-3</v>
      </c>
      <c r="BG36" s="11">
        <v>9.7800000000000006E-5</v>
      </c>
      <c r="BH36" s="11">
        <v>6.3E-5</v>
      </c>
      <c r="BI36" s="11">
        <v>1.9199999999999999E-5</v>
      </c>
      <c r="BJ36" s="11">
        <v>1.2099999999999999E-5</v>
      </c>
      <c r="BK36" s="11">
        <v>8.5799999999999992E-6</v>
      </c>
      <c r="BL36" s="11">
        <v>9.4700000000000008E-6</v>
      </c>
      <c r="BM36" s="9">
        <v>5.8292999999999995E-4</v>
      </c>
      <c r="BN36" s="9">
        <v>2.1193000000000001E-4</v>
      </c>
      <c r="BO36" s="9">
        <v>1.1756000000000001E-4</v>
      </c>
      <c r="BP36" s="9">
        <v>1.4632999999999999E-4</v>
      </c>
      <c r="BQ36" s="9">
        <v>1.3195000000000001E-4</v>
      </c>
      <c r="BR36" s="11">
        <v>6.3700000000000003E-5</v>
      </c>
      <c r="BS36" s="11">
        <v>2.0299999999999999E-5</v>
      </c>
      <c r="BT36" s="9">
        <v>4.5098000000000002E-4</v>
      </c>
      <c r="BU36" s="9">
        <v>2.2130000000000001E-4</v>
      </c>
      <c r="BV36" s="9">
        <v>17.59</v>
      </c>
      <c r="BW36" s="9">
        <v>12.624000000000001</v>
      </c>
      <c r="BX36" s="273">
        <v>4.4179000000000004</v>
      </c>
      <c r="BY36" s="9">
        <v>0.45741999999999999</v>
      </c>
      <c r="BZ36" s="9">
        <v>0.5</v>
      </c>
      <c r="CA36" s="9">
        <v>1.3</v>
      </c>
      <c r="CB36" s="279">
        <v>328.54</v>
      </c>
      <c r="CC36" s="9">
        <v>0.35899999999999999</v>
      </c>
      <c r="CD36" s="9">
        <v>0</v>
      </c>
      <c r="CE36" s="9">
        <v>29</v>
      </c>
      <c r="CF36" s="9">
        <v>55</v>
      </c>
      <c r="CG36" s="9">
        <v>0</v>
      </c>
      <c r="CH36" s="9">
        <v>38</v>
      </c>
      <c r="CI36" s="9">
        <v>44</v>
      </c>
      <c r="CJ36" s="279">
        <v>50</v>
      </c>
      <c r="CK36" s="31">
        <v>2</v>
      </c>
      <c r="CL36" s="9">
        <f t="shared" si="5"/>
        <v>-3.6494952109759254E-2</v>
      </c>
      <c r="CM36" s="9">
        <v>48.264000000000003</v>
      </c>
      <c r="CN36" s="9">
        <v>-117.12569999999999</v>
      </c>
      <c r="CO36" s="9">
        <v>22</v>
      </c>
      <c r="CP36" s="9">
        <v>6</v>
      </c>
      <c r="CQ36" s="9">
        <v>24</v>
      </c>
      <c r="CR36" s="5">
        <v>25.21</v>
      </c>
      <c r="CS36" s="41">
        <v>126.9</v>
      </c>
      <c r="CT36" s="41" t="s">
        <v>87</v>
      </c>
      <c r="CU36" s="70" t="s">
        <v>93</v>
      </c>
      <c r="CV36" s="5">
        <v>2.4</v>
      </c>
      <c r="CW36" s="5">
        <v>334.7</v>
      </c>
      <c r="CX36" s="5">
        <v>1.3</v>
      </c>
      <c r="CY36" s="5">
        <v>330.6</v>
      </c>
      <c r="CZ36" s="5">
        <v>-36.299999999999997</v>
      </c>
      <c r="DA36" s="41" t="s">
        <v>88</v>
      </c>
      <c r="DB36" s="5">
        <v>2.5</v>
      </c>
      <c r="DC36" s="41">
        <v>29.937999999999999</v>
      </c>
      <c r="DD36" s="9"/>
      <c r="DE36" s="9"/>
      <c r="DF36" s="9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</row>
    <row r="37" spans="1:335" s="7" customFormat="1">
      <c r="A37" s="57"/>
      <c r="B37" s="58"/>
      <c r="C37" s="58"/>
      <c r="D37" s="58"/>
      <c r="E37" s="58"/>
      <c r="F37" s="58"/>
      <c r="G37" s="58"/>
      <c r="H37" s="32"/>
      <c r="I37" s="77">
        <v>0.53</v>
      </c>
      <c r="J37" s="74" t="s">
        <v>91</v>
      </c>
      <c r="K37" s="262">
        <v>3452.4</v>
      </c>
      <c r="L37" s="282">
        <v>324.60000000000002</v>
      </c>
      <c r="M37" s="304">
        <f t="shared" si="4"/>
        <v>3.6247643903146294</v>
      </c>
      <c r="N37" s="61">
        <v>9.146E-2</v>
      </c>
      <c r="O37" s="58">
        <v>1.0921E-2</v>
      </c>
      <c r="P37" s="276">
        <v>0.14460999999999999</v>
      </c>
      <c r="Q37" s="58">
        <v>2.1842E-2</v>
      </c>
      <c r="R37" s="58">
        <v>5.6455999999999998E-3</v>
      </c>
      <c r="S37" s="58">
        <v>3.2797999999999998E-3</v>
      </c>
      <c r="T37" s="58">
        <v>6.5100000000000002E-3</v>
      </c>
      <c r="U37" s="58">
        <v>3.8322999999999999E-3</v>
      </c>
      <c r="V37" s="58">
        <v>3.1349999999999998</v>
      </c>
      <c r="W37" s="58">
        <v>3.1461999999999999</v>
      </c>
      <c r="X37" s="310">
        <v>3.1406000000000001</v>
      </c>
      <c r="Y37" s="58">
        <v>5.6030999999999997E-3</v>
      </c>
      <c r="Z37" s="58">
        <v>0.27526</v>
      </c>
      <c r="AA37" s="58">
        <v>0.27604000000000001</v>
      </c>
      <c r="AB37" s="58">
        <v>0.27588000000000001</v>
      </c>
      <c r="AC37" s="58">
        <v>7.7841E-4</v>
      </c>
      <c r="AD37" s="58">
        <v>0.15439</v>
      </c>
      <c r="AE37" s="58">
        <v>0.29297000000000001</v>
      </c>
      <c r="AF37" s="58">
        <v>3.3787999999999999E-3</v>
      </c>
      <c r="AG37" s="58">
        <v>0.31494</v>
      </c>
      <c r="AH37" s="58">
        <v>9.9276000000000008E-4</v>
      </c>
      <c r="AI37" s="58">
        <v>80</v>
      </c>
      <c r="AJ37" s="58">
        <v>0.2732</v>
      </c>
      <c r="AK37" s="58">
        <v>0.27383000000000002</v>
      </c>
      <c r="AL37" s="58">
        <v>0.27344000000000002</v>
      </c>
      <c r="AM37" s="58">
        <v>6.3239000000000004E-4</v>
      </c>
      <c r="AN37" s="58">
        <v>0.20407</v>
      </c>
      <c r="AO37" s="58">
        <v>0.78125</v>
      </c>
      <c r="AP37" s="65">
        <v>4.4799999999999998E-5</v>
      </c>
      <c r="AQ37" s="58">
        <v>1.1914</v>
      </c>
      <c r="AR37" s="65">
        <v>6.99E-6</v>
      </c>
      <c r="AS37" s="58">
        <v>2.0646000000000002E-3</v>
      </c>
      <c r="AT37" s="58">
        <v>2.9110999999999998E-3</v>
      </c>
      <c r="AU37" s="58">
        <v>1.7493000000000001E-3</v>
      </c>
      <c r="AV37" s="58">
        <v>2.3752000000000001E-3</v>
      </c>
      <c r="AW37" s="65">
        <v>8.03E-5</v>
      </c>
      <c r="AX37" s="65">
        <v>9.0099999999999995E-5</v>
      </c>
      <c r="AY37" s="65">
        <v>4.5599999999999997E-5</v>
      </c>
      <c r="AZ37" s="65">
        <v>6.0600000000000003E-5</v>
      </c>
      <c r="BA37" s="65">
        <v>1.7399999999999999E-5</v>
      </c>
      <c r="BB37" s="65">
        <v>2.2500000000000001E-5</v>
      </c>
      <c r="BC37" s="58">
        <v>1.4038E-3</v>
      </c>
      <c r="BD37" s="58">
        <v>1.2899999999999999E-3</v>
      </c>
      <c r="BE37" s="58">
        <v>2.8414999999999998E-3</v>
      </c>
      <c r="BF37" s="58">
        <v>2.7326E-3</v>
      </c>
      <c r="BG37" s="58">
        <v>2.0762999999999999E-4</v>
      </c>
      <c r="BH37" s="58">
        <v>3.2770999999999999E-4</v>
      </c>
      <c r="BI37" s="65">
        <v>3.7200000000000003E-5</v>
      </c>
      <c r="BJ37" s="65">
        <v>2.1299999999999999E-5</v>
      </c>
      <c r="BK37" s="65">
        <v>2.1299999999999999E-5</v>
      </c>
      <c r="BL37" s="65">
        <v>2.6699999999999998E-5</v>
      </c>
      <c r="BM37" s="58">
        <v>0.15826000000000001</v>
      </c>
      <c r="BN37" s="58">
        <v>6.5077999999999997E-2</v>
      </c>
      <c r="BO37" s="58">
        <v>1.5046E-2</v>
      </c>
      <c r="BP37" s="58">
        <v>1.9174E-2</v>
      </c>
      <c r="BQ37" s="58">
        <v>1.711E-2</v>
      </c>
      <c r="BR37" s="58">
        <v>8.8280000000000008E-3</v>
      </c>
      <c r="BS37" s="58">
        <v>2.9188999999999999E-3</v>
      </c>
      <c r="BT37" s="58">
        <v>0.14115</v>
      </c>
      <c r="BU37" s="58">
        <v>6.5673999999999996E-2</v>
      </c>
      <c r="BV37" s="58">
        <v>25.614000000000001</v>
      </c>
      <c r="BW37" s="58">
        <v>15.375</v>
      </c>
      <c r="BX37" s="276">
        <v>9.2495999999999992</v>
      </c>
      <c r="BY37" s="58">
        <v>0.51454999999999995</v>
      </c>
      <c r="BZ37" s="58">
        <v>0.2</v>
      </c>
      <c r="CA37" s="58">
        <v>2</v>
      </c>
      <c r="CB37" s="282">
        <v>324.39</v>
      </c>
      <c r="CC37" s="58">
        <v>0.32700000000000001</v>
      </c>
      <c r="CD37" s="58">
        <v>0</v>
      </c>
      <c r="CE37" s="58">
        <v>50</v>
      </c>
      <c r="CF37" s="58">
        <v>0</v>
      </c>
      <c r="CG37" s="58">
        <v>1</v>
      </c>
      <c r="CH37" s="58">
        <v>5</v>
      </c>
      <c r="CI37" s="58">
        <v>51</v>
      </c>
      <c r="CJ37" s="282">
        <v>398.37</v>
      </c>
      <c r="CK37" s="64">
        <v>1</v>
      </c>
      <c r="CL37" s="9">
        <f t="shared" si="5"/>
        <v>-4.5646741501725437E-2</v>
      </c>
      <c r="CM37" s="58">
        <v>50.206499999999998</v>
      </c>
      <c r="CN37" s="58">
        <v>-96.011700000000005</v>
      </c>
      <c r="CO37" s="58">
        <v>22</v>
      </c>
      <c r="CP37" s="58">
        <v>6</v>
      </c>
      <c r="CQ37" s="58">
        <v>24</v>
      </c>
      <c r="CR37" s="58">
        <v>30.77</v>
      </c>
      <c r="CS37" s="58">
        <v>99.3</v>
      </c>
      <c r="CT37" s="64" t="s">
        <v>87</v>
      </c>
      <c r="CU37" s="125" t="s">
        <v>92</v>
      </c>
      <c r="CV37" s="58">
        <v>-277</v>
      </c>
      <c r="CW37" s="58">
        <v>324.39999999999998</v>
      </c>
      <c r="CX37" s="58">
        <v>-0.6</v>
      </c>
      <c r="CY37" s="58">
        <v>332.6</v>
      </c>
      <c r="CZ37" s="58">
        <v>-34.299999999999997</v>
      </c>
      <c r="DA37" s="64" t="s">
        <v>88</v>
      </c>
      <c r="DB37" s="58">
        <v>4.9000000000000004</v>
      </c>
      <c r="DC37" s="40">
        <v>49.456000000000003</v>
      </c>
      <c r="DD37" s="58"/>
      <c r="DE37" s="58"/>
      <c r="DF37" s="58"/>
    </row>
    <row r="38" spans="1:335">
      <c r="A38" s="51">
        <v>42013</v>
      </c>
      <c r="B38" s="5">
        <v>2</v>
      </c>
      <c r="C38" s="9">
        <v>28.8</v>
      </c>
      <c r="D38" s="9">
        <v>36</v>
      </c>
      <c r="E38" s="222">
        <v>-10.7</v>
      </c>
      <c r="F38" s="222">
        <v>-7.6</v>
      </c>
      <c r="G38" s="222">
        <v>11.6</v>
      </c>
      <c r="H38" s="222">
        <f>(E38^2+F38^2+G38^2)^0.5</f>
        <v>17.515992692393997</v>
      </c>
      <c r="I38" s="9">
        <v>0.41</v>
      </c>
      <c r="J38" s="27" t="s">
        <v>55</v>
      </c>
      <c r="K38" s="261">
        <v>962.5</v>
      </c>
      <c r="L38" s="279">
        <v>292</v>
      </c>
      <c r="M38" s="303">
        <f t="shared" si="4"/>
        <v>1.1821029611679177</v>
      </c>
      <c r="N38" s="37">
        <v>5.5204000000000003E-2</v>
      </c>
      <c r="O38" s="9">
        <v>9.9197999999999995E-3</v>
      </c>
      <c r="P38" s="273">
        <v>7.8862000000000002E-2</v>
      </c>
      <c r="Q38" s="9">
        <v>1.984E-2</v>
      </c>
      <c r="R38" s="9">
        <v>4.3090999999999997E-3</v>
      </c>
      <c r="S38" s="9">
        <v>2.5628000000000001E-3</v>
      </c>
      <c r="T38" s="9">
        <v>3.2058999999999998E-3</v>
      </c>
      <c r="U38" s="9">
        <v>1.9038E-3</v>
      </c>
      <c r="V38" s="9">
        <v>1.2532000000000001</v>
      </c>
      <c r="W38" s="9">
        <v>1.0682</v>
      </c>
      <c r="X38" s="307">
        <v>1.1607000000000001</v>
      </c>
      <c r="Y38" s="9">
        <v>9.2503000000000002E-2</v>
      </c>
      <c r="Z38" s="9">
        <v>0.84585999999999995</v>
      </c>
      <c r="AA38" s="9">
        <v>0.84601999999999999</v>
      </c>
      <c r="AB38" s="9">
        <v>0.84594999999999998</v>
      </c>
      <c r="AC38" s="9">
        <v>1.5965E-4</v>
      </c>
      <c r="AD38" s="9">
        <v>4.5456999999999997E-3</v>
      </c>
      <c r="AE38" s="9">
        <v>0.86792000000000002</v>
      </c>
      <c r="AF38" s="11">
        <v>4.7500000000000003E-5</v>
      </c>
      <c r="AG38" s="9">
        <v>0.89354999999999996</v>
      </c>
      <c r="AH38" s="9">
        <v>1.0342E-4</v>
      </c>
      <c r="AI38" s="9">
        <v>120</v>
      </c>
      <c r="AJ38" s="9">
        <v>0.95170999999999994</v>
      </c>
      <c r="AK38" s="9">
        <v>0.95270999999999995</v>
      </c>
      <c r="AL38" s="9">
        <v>0.95215000000000005</v>
      </c>
      <c r="AM38" s="9">
        <v>9.9594000000000006E-4</v>
      </c>
      <c r="AN38" s="9">
        <v>6.1777000000000004E-3</v>
      </c>
      <c r="AO38" s="9">
        <v>0.97167999999999999</v>
      </c>
      <c r="AP38" s="11">
        <v>2.9899999999999998E-5</v>
      </c>
      <c r="AQ38" s="9">
        <v>1.0742</v>
      </c>
      <c r="AR38" s="11">
        <v>4.6100000000000002E-5</v>
      </c>
      <c r="AS38" s="11">
        <v>2.5199999999999999E-5</v>
      </c>
      <c r="AT38" s="11">
        <v>2.41E-5</v>
      </c>
      <c r="AU38" s="9">
        <v>2.8007000000000002E-3</v>
      </c>
      <c r="AV38" s="9">
        <v>1.3663E-3</v>
      </c>
      <c r="AW38" s="9">
        <v>1.1121E-4</v>
      </c>
      <c r="AX38" s="11">
        <v>8.2999999999999998E-5</v>
      </c>
      <c r="AY38" s="11">
        <v>5.38E-5</v>
      </c>
      <c r="AZ38" s="11">
        <v>4.1399999999999997E-5</v>
      </c>
      <c r="BA38" s="11">
        <v>4.18E-5</v>
      </c>
      <c r="BB38" s="11">
        <v>5.3100000000000003E-5</v>
      </c>
      <c r="BC38" s="11">
        <v>5.8499999999999999E-5</v>
      </c>
      <c r="BD38" s="11">
        <v>3.8800000000000001E-5</v>
      </c>
      <c r="BE38" s="9">
        <v>3.9097000000000003E-3</v>
      </c>
      <c r="BF38" s="9">
        <v>4.6671000000000004E-3</v>
      </c>
      <c r="BG38" s="9">
        <v>1.3718000000000001E-4</v>
      </c>
      <c r="BH38" s="9">
        <v>2.0083000000000001E-4</v>
      </c>
      <c r="BI38" s="11">
        <v>7.4800000000000002E-5</v>
      </c>
      <c r="BJ38" s="11">
        <v>5.9799999999999997E-5</v>
      </c>
      <c r="BK38" s="11">
        <v>3.2100000000000001E-5</v>
      </c>
      <c r="BL38" s="11">
        <v>3.5299999999999997E-5</v>
      </c>
      <c r="BM38" s="9">
        <v>4.1998000000000001E-2</v>
      </c>
      <c r="BN38" s="9">
        <v>2.4829E-2</v>
      </c>
      <c r="BO38" s="9">
        <v>1.0524E-2</v>
      </c>
      <c r="BP38" s="9">
        <v>6.2345999999999999E-3</v>
      </c>
      <c r="BQ38" s="9">
        <v>8.3791999999999998E-3</v>
      </c>
      <c r="BR38" s="9">
        <v>1.3389E-2</v>
      </c>
      <c r="BS38" s="9">
        <v>3.0328999999999998E-3</v>
      </c>
      <c r="BT38" s="9">
        <v>3.3619000000000003E-2</v>
      </c>
      <c r="BU38" s="9">
        <v>2.8209000000000001E-2</v>
      </c>
      <c r="BV38" s="9">
        <v>18.300999999999998</v>
      </c>
      <c r="BW38" s="9">
        <v>11.818</v>
      </c>
      <c r="BX38" s="273">
        <v>5.0122</v>
      </c>
      <c r="BY38" s="9">
        <v>0.41663</v>
      </c>
      <c r="BZ38" s="9">
        <v>0.5</v>
      </c>
      <c r="CA38" s="9">
        <v>4</v>
      </c>
      <c r="CB38" s="279">
        <v>290.77</v>
      </c>
      <c r="CC38" s="9">
        <v>0.34899999999999998</v>
      </c>
      <c r="CD38" s="9">
        <v>11</v>
      </c>
      <c r="CE38" s="9">
        <v>7</v>
      </c>
      <c r="CF38" s="9">
        <v>0</v>
      </c>
      <c r="CG38" s="9">
        <v>11</v>
      </c>
      <c r="CH38" s="9">
        <v>34</v>
      </c>
      <c r="CI38" s="9">
        <v>16</v>
      </c>
      <c r="CJ38" s="279">
        <v>479.59</v>
      </c>
      <c r="CK38" s="31">
        <v>1</v>
      </c>
      <c r="CL38" s="48">
        <f t="shared" si="5"/>
        <v>0.30219780219780218</v>
      </c>
      <c r="CM38" s="9">
        <v>-1.2422</v>
      </c>
      <c r="CN38" s="9">
        <v>36.827199999999998</v>
      </c>
      <c r="CO38" s="82">
        <v>10</v>
      </c>
      <c r="CP38" s="82">
        <v>41</v>
      </c>
      <c r="CQ38" s="5">
        <v>11</v>
      </c>
      <c r="CR38" s="5"/>
      <c r="CU38" s="5"/>
      <c r="DC38" s="27">
        <v>-44.421999999999997</v>
      </c>
      <c r="DD38" s="5"/>
      <c r="DE38" s="5"/>
      <c r="DF38" s="5"/>
    </row>
    <row r="39" spans="1:335" s="7" customFormat="1">
      <c r="A39" s="57"/>
      <c r="B39" s="58"/>
      <c r="C39" s="58"/>
      <c r="D39" s="58"/>
      <c r="E39" s="58"/>
      <c r="F39" s="58"/>
      <c r="G39" s="58"/>
      <c r="H39" s="32"/>
      <c r="I39" s="58">
        <v>0.41</v>
      </c>
      <c r="J39" s="40" t="s">
        <v>66</v>
      </c>
      <c r="K39" s="262">
        <v>1903.4</v>
      </c>
      <c r="L39" s="282">
        <v>237.4</v>
      </c>
      <c r="M39" s="304">
        <f t="shared" si="4"/>
        <v>1.9883482790845646</v>
      </c>
      <c r="N39" s="61">
        <v>4.3154999999999999E-2</v>
      </c>
      <c r="O39" s="58">
        <v>2.0618999999999998E-2</v>
      </c>
      <c r="P39" s="276">
        <v>8.0423999999999995E-2</v>
      </c>
      <c r="Q39" s="58">
        <v>4.1237999999999997E-2</v>
      </c>
      <c r="R39" s="58">
        <v>9.6401999999999998E-3</v>
      </c>
      <c r="S39" s="58">
        <v>5.6990000000000001E-3</v>
      </c>
      <c r="T39" s="58">
        <v>8.9441999999999994E-3</v>
      </c>
      <c r="U39" s="58">
        <v>5.3863000000000001E-3</v>
      </c>
      <c r="V39" s="58">
        <v>2.3805999999999998</v>
      </c>
      <c r="W39" s="58">
        <v>1.6483000000000001</v>
      </c>
      <c r="X39" s="310">
        <v>2.0144000000000002</v>
      </c>
      <c r="Y39" s="58">
        <v>0.36612</v>
      </c>
      <c r="Z39" s="58">
        <v>0.49763000000000002</v>
      </c>
      <c r="AA39" s="58">
        <v>0.50499000000000005</v>
      </c>
      <c r="AB39" s="58">
        <v>0.50292999999999999</v>
      </c>
      <c r="AC39" s="58">
        <v>7.3552000000000001E-3</v>
      </c>
      <c r="AD39" s="58">
        <v>8.6379000000000004E-3</v>
      </c>
      <c r="AE39" s="58">
        <v>0.51270000000000004</v>
      </c>
      <c r="AF39" s="58">
        <v>3.3251999999999999E-3</v>
      </c>
      <c r="AG39" s="58">
        <v>0.57128999999999996</v>
      </c>
      <c r="AH39" s="58">
        <v>6.4254999999999998E-4</v>
      </c>
      <c r="AI39" s="58">
        <v>120</v>
      </c>
      <c r="AJ39" s="58">
        <v>0.54629000000000005</v>
      </c>
      <c r="AK39" s="58">
        <v>0.57045999999999997</v>
      </c>
      <c r="AL39" s="58">
        <v>0.55664000000000002</v>
      </c>
      <c r="AM39" s="58">
        <v>2.4169E-2</v>
      </c>
      <c r="AN39" s="58">
        <v>7.0926000000000001E-3</v>
      </c>
      <c r="AO39" s="58">
        <v>0.57128999999999996</v>
      </c>
      <c r="AP39" s="58">
        <v>5.9108000000000001E-4</v>
      </c>
      <c r="AQ39" s="58">
        <v>0.59570000000000001</v>
      </c>
      <c r="AR39" s="58">
        <v>2.7498000000000003E-4</v>
      </c>
      <c r="AS39" s="58">
        <v>1.1800000000000001E-3</v>
      </c>
      <c r="AT39" s="58">
        <v>1.2589999999999999E-3</v>
      </c>
      <c r="AU39" s="58">
        <v>1.0621E-2</v>
      </c>
      <c r="AV39" s="58">
        <v>1.0710000000000001E-2</v>
      </c>
      <c r="AW39" s="58">
        <v>1.1800000000000001E-3</v>
      </c>
      <c r="AX39" s="58">
        <v>1.2589999999999999E-3</v>
      </c>
      <c r="AY39" s="58">
        <v>8.8845999999999999E-4</v>
      </c>
      <c r="AZ39" s="58">
        <v>1.2634E-3</v>
      </c>
      <c r="BA39" s="58">
        <v>5.2159999999999999E-4</v>
      </c>
      <c r="BB39" s="58">
        <v>4.2365000000000002E-4</v>
      </c>
      <c r="BC39" s="58">
        <v>1.5606000000000001E-3</v>
      </c>
      <c r="BD39" s="58">
        <v>9.1058000000000003E-4</v>
      </c>
      <c r="BE39" s="58">
        <v>1.4841E-2</v>
      </c>
      <c r="BF39" s="58">
        <v>1.7548000000000001E-2</v>
      </c>
      <c r="BG39" s="58">
        <v>1.6145E-3</v>
      </c>
      <c r="BH39" s="58">
        <v>1.3886E-3</v>
      </c>
      <c r="BI39" s="58">
        <v>9.5865000000000002E-4</v>
      </c>
      <c r="BJ39" s="58">
        <v>9.6314000000000002E-4</v>
      </c>
      <c r="BK39" s="58">
        <v>9.9244999999999997E-4</v>
      </c>
      <c r="BL39" s="58">
        <v>9.1483000000000005E-4</v>
      </c>
      <c r="BM39" s="58">
        <v>2.0639000000000001E-2</v>
      </c>
      <c r="BN39" s="58">
        <v>1.5657999999999998E-2</v>
      </c>
      <c r="BO39" s="58">
        <v>1.2692E-2</v>
      </c>
      <c r="BP39" s="58">
        <v>1.0888E-2</v>
      </c>
      <c r="BQ39" s="58">
        <v>1.179E-2</v>
      </c>
      <c r="BR39" s="58">
        <v>8.4600999999999999E-3</v>
      </c>
      <c r="BS39" s="58">
        <v>1.2753E-3</v>
      </c>
      <c r="BT39" s="58">
        <v>8.8489999999999992E-3</v>
      </c>
      <c r="BU39" s="58">
        <v>1.7798000000000001E-2</v>
      </c>
      <c r="BV39" s="58">
        <v>8.3425999999999991</v>
      </c>
      <c r="BW39" s="58">
        <v>6.5286</v>
      </c>
      <c r="BX39" s="276">
        <v>1.7504999999999999</v>
      </c>
      <c r="BY39" s="58">
        <v>0.16533</v>
      </c>
      <c r="BZ39" s="58">
        <v>0.45</v>
      </c>
      <c r="CA39" s="58">
        <v>1.2</v>
      </c>
      <c r="CB39" s="282">
        <v>237.12</v>
      </c>
      <c r="CC39" s="58">
        <v>0.33700000000000002</v>
      </c>
      <c r="CD39" s="58">
        <v>12</v>
      </c>
      <c r="CE39" s="58">
        <v>0</v>
      </c>
      <c r="CF39" s="58">
        <v>0</v>
      </c>
      <c r="CG39" s="58">
        <v>12</v>
      </c>
      <c r="CH39" s="58">
        <v>36</v>
      </c>
      <c r="CI39" s="58">
        <v>20</v>
      </c>
      <c r="CJ39" s="282">
        <v>132.24</v>
      </c>
      <c r="CK39" s="64">
        <v>1</v>
      </c>
      <c r="CL39" s="9">
        <f t="shared" si="5"/>
        <v>0.27549573020697643</v>
      </c>
      <c r="CM39" s="58">
        <v>11.474</v>
      </c>
      <c r="CN39" s="58">
        <v>43.173099999999998</v>
      </c>
      <c r="CO39" s="126">
        <v>10</v>
      </c>
      <c r="CP39" s="126">
        <v>41</v>
      </c>
      <c r="CQ39" s="58">
        <v>11</v>
      </c>
      <c r="CR39" s="58"/>
      <c r="CS39" s="58"/>
      <c r="CT39" s="64"/>
      <c r="CU39" s="58"/>
      <c r="CV39" s="58"/>
      <c r="CW39" s="58"/>
      <c r="CX39" s="58"/>
      <c r="CY39" s="58"/>
      <c r="CZ39" s="58"/>
      <c r="DA39" s="64"/>
      <c r="DB39" s="58"/>
      <c r="DC39" s="40">
        <v>-27.145</v>
      </c>
      <c r="DD39" s="58"/>
      <c r="DE39" s="58"/>
      <c r="DF39" s="58"/>
    </row>
    <row r="40" spans="1:335">
      <c r="A40" s="51">
        <v>42011</v>
      </c>
      <c r="B40" s="5">
        <v>45.7</v>
      </c>
      <c r="C40" s="9">
        <v>26.9</v>
      </c>
      <c r="D40" s="9">
        <v>45.5</v>
      </c>
      <c r="E40" s="222">
        <v>-35.4</v>
      </c>
      <c r="F40" s="222">
        <v>1.8</v>
      </c>
      <c r="G40" s="222">
        <v>-4.4000000000000004</v>
      </c>
      <c r="H40" s="222">
        <f>(E40^2+F40^2+G40^2)^0.5</f>
        <v>35.717782685939504</v>
      </c>
      <c r="I40" s="9">
        <v>0.4</v>
      </c>
      <c r="J40" s="27" t="s">
        <v>49</v>
      </c>
      <c r="K40" s="261">
        <v>1052.5999999999999</v>
      </c>
      <c r="L40" s="279">
        <v>104.4</v>
      </c>
      <c r="M40" s="303">
        <f t="shared" si="4"/>
        <v>2.7863690824486613</v>
      </c>
      <c r="N40" s="37">
        <v>0.19089</v>
      </c>
      <c r="O40" s="9">
        <v>0.20271</v>
      </c>
      <c r="P40" s="273">
        <v>0.32051000000000002</v>
      </c>
      <c r="Q40" s="9">
        <v>0.40543000000000001</v>
      </c>
      <c r="R40" s="9">
        <v>7.1473999999999999E-3</v>
      </c>
      <c r="S40" s="9">
        <v>4.2081999999999996E-3</v>
      </c>
      <c r="T40" s="9">
        <v>6.6257E-3</v>
      </c>
      <c r="U40" s="9">
        <v>3.8701E-3</v>
      </c>
      <c r="V40" s="9">
        <v>2.7806999999999999</v>
      </c>
      <c r="W40" s="9">
        <v>2.9188999999999998</v>
      </c>
      <c r="X40" s="307">
        <v>2.8498000000000001</v>
      </c>
      <c r="Y40" s="9">
        <v>6.9100999999999996E-2</v>
      </c>
      <c r="Z40" s="9">
        <v>0.35864000000000001</v>
      </c>
      <c r="AA40" s="9">
        <v>0.35897000000000001</v>
      </c>
      <c r="AB40" s="9">
        <v>0.35888999999999999</v>
      </c>
      <c r="AC40" s="11">
        <v>3.2590000000000001E-4</v>
      </c>
      <c r="AD40" s="9">
        <v>0.51868000000000003</v>
      </c>
      <c r="AE40" s="9">
        <v>0.42114000000000001</v>
      </c>
      <c r="AF40" s="9">
        <v>4.4736E-4</v>
      </c>
      <c r="AG40" s="9">
        <v>0.47119</v>
      </c>
      <c r="AH40" s="9">
        <v>8.4248999999999999E-4</v>
      </c>
      <c r="AI40" s="9">
        <v>120</v>
      </c>
      <c r="AJ40" s="9">
        <v>0.36120999999999998</v>
      </c>
      <c r="AK40" s="9">
        <v>0.36164000000000002</v>
      </c>
      <c r="AL40" s="9">
        <v>0.36132999999999998</v>
      </c>
      <c r="AM40" s="9">
        <v>4.2328E-4</v>
      </c>
      <c r="AN40" s="9">
        <v>1.2292000000000001</v>
      </c>
      <c r="AO40" s="9">
        <v>0.55664000000000002</v>
      </c>
      <c r="AP40" s="9">
        <v>3.4427999999999998E-4</v>
      </c>
      <c r="AQ40" s="9">
        <v>0.68847999999999998</v>
      </c>
      <c r="AR40" s="11">
        <v>2.6386999999999998E-4</v>
      </c>
      <c r="AS40" s="9">
        <v>1.3060999999999999E-3</v>
      </c>
      <c r="AT40" s="9">
        <v>8.0681000000000004E-4</v>
      </c>
      <c r="AU40" s="9">
        <v>2.2049999999999999E-3</v>
      </c>
      <c r="AV40" s="9">
        <v>2.3744999999999999E-3</v>
      </c>
      <c r="AW40" s="9">
        <v>1.3117000000000001E-4</v>
      </c>
      <c r="AX40" s="11">
        <v>9.1299999999999997E-5</v>
      </c>
      <c r="AY40" s="11">
        <v>4.35E-5</v>
      </c>
      <c r="AZ40" s="11">
        <v>4.9200000000000003E-5</v>
      </c>
      <c r="BA40" s="11">
        <v>7.6499999999999996E-6</v>
      </c>
      <c r="BB40" s="11">
        <v>1.11E-5</v>
      </c>
      <c r="BC40" s="9">
        <v>2.0322999999999999E-3</v>
      </c>
      <c r="BD40" s="9">
        <v>2.6610000000000002E-3</v>
      </c>
      <c r="BE40" s="9">
        <v>3.4816000000000001E-3</v>
      </c>
      <c r="BF40" s="9">
        <v>3.2166E-3</v>
      </c>
      <c r="BG40" s="9">
        <v>2.3941000000000001E-4</v>
      </c>
      <c r="BH40" s="9">
        <v>2.3041000000000001E-4</v>
      </c>
      <c r="BI40" s="11">
        <v>5.9500000000000003E-5</v>
      </c>
      <c r="BJ40" s="11">
        <v>5.3100000000000003E-5</v>
      </c>
      <c r="BK40" s="11">
        <v>1.77E-5</v>
      </c>
      <c r="BL40" s="11">
        <v>1.98E-5</v>
      </c>
      <c r="BM40" s="9">
        <v>0.36524000000000001</v>
      </c>
      <c r="BN40" s="9">
        <v>0.13825999999999999</v>
      </c>
      <c r="BO40" s="9">
        <v>2.4473999999999999E-2</v>
      </c>
      <c r="BP40" s="9">
        <v>2.6571000000000001E-2</v>
      </c>
      <c r="BQ40" s="9">
        <v>2.5522E-2</v>
      </c>
      <c r="BR40" s="9">
        <v>3.1531000000000003E-2</v>
      </c>
      <c r="BS40" s="9">
        <v>1.4829999999999999E-3</v>
      </c>
      <c r="BT40" s="9">
        <v>0.33971000000000001</v>
      </c>
      <c r="BU40" s="9">
        <v>0.14180999999999999</v>
      </c>
      <c r="BV40" s="9">
        <v>44.843000000000004</v>
      </c>
      <c r="BW40" s="9">
        <v>62.567</v>
      </c>
      <c r="BX40" s="273">
        <v>14.31</v>
      </c>
      <c r="BY40" s="9">
        <v>1.3805000000000001</v>
      </c>
      <c r="BZ40" s="9">
        <v>0.3</v>
      </c>
      <c r="CA40" s="9">
        <v>6</v>
      </c>
      <c r="CB40" s="279">
        <v>104.86</v>
      </c>
      <c r="CC40" s="9">
        <v>0.32800000000000001</v>
      </c>
      <c r="CD40" s="9">
        <v>1</v>
      </c>
      <c r="CE40" s="9">
        <v>40</v>
      </c>
      <c r="CF40" s="9">
        <v>0</v>
      </c>
      <c r="CG40" s="9">
        <v>2</v>
      </c>
      <c r="CH40" s="9">
        <v>9</v>
      </c>
      <c r="CI40" s="9">
        <v>25</v>
      </c>
      <c r="CJ40" s="279">
        <v>412.24</v>
      </c>
      <c r="CK40" s="31">
        <v>2</v>
      </c>
      <c r="CL40" s="48">
        <f t="shared" si="5"/>
        <v>0.27656332107199155</v>
      </c>
      <c r="CM40" s="9">
        <v>48.8461</v>
      </c>
      <c r="CN40" s="9">
        <v>13.7179</v>
      </c>
      <c r="CO40" s="82">
        <v>1</v>
      </c>
      <c r="CP40" s="5">
        <v>5</v>
      </c>
      <c r="CQ40" s="5">
        <v>59</v>
      </c>
      <c r="CR40" s="5">
        <v>10.039999999999999</v>
      </c>
      <c r="CS40" s="41">
        <v>293.5</v>
      </c>
      <c r="CT40" s="41" t="s">
        <v>87</v>
      </c>
      <c r="CU40" s="42">
        <v>8.6574074074074081E-2</v>
      </c>
      <c r="CV40" s="5">
        <v>-113</v>
      </c>
      <c r="CW40" s="5">
        <v>103.5</v>
      </c>
      <c r="CX40" s="5">
        <v>0.3</v>
      </c>
      <c r="CY40" s="5">
        <v>334.2</v>
      </c>
      <c r="CZ40" s="5">
        <v>-42.8</v>
      </c>
      <c r="DA40" s="5" t="s">
        <v>88</v>
      </c>
      <c r="DB40" s="5">
        <v>7</v>
      </c>
      <c r="DC40" s="41">
        <v>21.385000000000002</v>
      </c>
      <c r="DD40" s="5"/>
      <c r="DE40" s="5"/>
      <c r="DF40" s="5"/>
    </row>
    <row r="41" spans="1:335" s="77" customFormat="1">
      <c r="A41" s="91"/>
      <c r="H41" s="32"/>
      <c r="I41" s="77">
        <v>0.4</v>
      </c>
      <c r="J41" s="74" t="s">
        <v>46</v>
      </c>
      <c r="K41" s="291">
        <v>1417.2</v>
      </c>
      <c r="L41" s="291">
        <v>214.5</v>
      </c>
      <c r="M41" s="311">
        <f t="shared" si="4"/>
        <v>2.9467232437529467</v>
      </c>
      <c r="N41" s="77">
        <v>0.10750999999999999</v>
      </c>
      <c r="O41" s="77">
        <v>5.4432000000000001E-2</v>
      </c>
      <c r="P41" s="285">
        <v>0.18192</v>
      </c>
      <c r="Q41" s="77">
        <v>0.10886</v>
      </c>
      <c r="R41" s="77">
        <v>8.7761999999999996E-3</v>
      </c>
      <c r="S41" s="77">
        <v>5.2414999999999996E-3</v>
      </c>
      <c r="T41" s="77">
        <v>9.4046000000000008E-3</v>
      </c>
      <c r="U41" s="77">
        <v>5.5526999999999998E-3</v>
      </c>
      <c r="V41" s="77">
        <v>3.1955</v>
      </c>
      <c r="W41" s="77">
        <v>3.2806999999999999</v>
      </c>
      <c r="X41" s="311">
        <v>3.2381000000000002</v>
      </c>
      <c r="Y41" s="77">
        <v>4.2632999999999997E-2</v>
      </c>
      <c r="Z41" s="77">
        <v>0.33845999999999998</v>
      </c>
      <c r="AA41" s="77">
        <v>0.34011999999999998</v>
      </c>
      <c r="AB41" s="77">
        <v>0.33935999999999999</v>
      </c>
      <c r="AC41" s="77">
        <v>1.6540999999999999E-3</v>
      </c>
      <c r="AD41" s="77">
        <v>2.988E-2</v>
      </c>
      <c r="AE41" s="77">
        <v>0.34362999999999999</v>
      </c>
      <c r="AF41" s="77">
        <v>2.6294000000000001E-3</v>
      </c>
      <c r="AG41" s="77">
        <v>0.34850999999999999</v>
      </c>
      <c r="AH41" s="77">
        <v>8.9322000000000002E-4</v>
      </c>
      <c r="AI41" s="77">
        <v>120</v>
      </c>
      <c r="AJ41" s="77">
        <v>0.34921999999999997</v>
      </c>
      <c r="AK41" s="77">
        <v>0.36320999999999998</v>
      </c>
      <c r="AL41" s="77">
        <v>0.35155999999999998</v>
      </c>
      <c r="AM41" s="77">
        <v>1.3991999999999999E-2</v>
      </c>
      <c r="AN41" s="77">
        <v>4.3455000000000001E-2</v>
      </c>
      <c r="AO41" s="77">
        <v>0.46387</v>
      </c>
      <c r="AP41" s="77">
        <v>7.8799999999999996E-4</v>
      </c>
      <c r="AQ41" s="77">
        <v>0.51758000000000004</v>
      </c>
      <c r="AR41" s="77">
        <v>1.6197999999999999E-4</v>
      </c>
      <c r="AS41" s="77">
        <v>4.3465999999999999E-3</v>
      </c>
      <c r="AT41" s="77">
        <v>1.8148999999999999E-3</v>
      </c>
      <c r="AU41" s="77">
        <v>2.1413999999999999E-2</v>
      </c>
      <c r="AV41" s="77">
        <v>1.8745000000000001E-2</v>
      </c>
      <c r="AW41" s="77">
        <v>8.5879000000000001E-4</v>
      </c>
      <c r="AX41" s="77">
        <v>8.0258E-4</v>
      </c>
      <c r="AY41" s="77">
        <v>2.5476999999999997E-4</v>
      </c>
      <c r="AZ41" s="93">
        <v>1.0632E-4</v>
      </c>
      <c r="BA41" s="93">
        <v>2.23E-5</v>
      </c>
      <c r="BB41" s="93">
        <v>1.9400000000000001E-5</v>
      </c>
      <c r="BC41" s="77">
        <v>2.1738E-3</v>
      </c>
      <c r="BD41" s="77">
        <v>2.0121000000000002E-3</v>
      </c>
      <c r="BE41" s="77">
        <v>9.6270999999999995E-3</v>
      </c>
      <c r="BF41" s="77">
        <v>9.2589999999999999E-3</v>
      </c>
      <c r="BG41" s="77">
        <v>8.1788E-4</v>
      </c>
      <c r="BH41" s="77">
        <v>1.1631E-3</v>
      </c>
      <c r="BI41" s="93">
        <v>1.4742999999999999E-4</v>
      </c>
      <c r="BJ41" s="93">
        <v>2.2489999999999999E-4</v>
      </c>
      <c r="BK41" s="93">
        <v>2.5899999999999999E-5</v>
      </c>
      <c r="BL41" s="93">
        <v>3.8600000000000003E-5</v>
      </c>
      <c r="BM41" s="77">
        <v>0.2235</v>
      </c>
      <c r="BN41" s="77">
        <v>0.23480999999999999</v>
      </c>
      <c r="BO41" s="77">
        <v>8.5000999999999993E-2</v>
      </c>
      <c r="BP41" s="77">
        <v>9.4597000000000001E-2</v>
      </c>
      <c r="BQ41" s="77">
        <v>8.9799000000000004E-2</v>
      </c>
      <c r="BR41" s="77">
        <v>7.9488000000000003E-2</v>
      </c>
      <c r="BS41" s="77">
        <v>6.7853000000000002E-3</v>
      </c>
      <c r="BT41" s="77">
        <v>0.13370000000000001</v>
      </c>
      <c r="BU41" s="77">
        <v>0.24790000000000001</v>
      </c>
      <c r="BV41" s="77">
        <v>20.728999999999999</v>
      </c>
      <c r="BW41" s="77">
        <v>17.524999999999999</v>
      </c>
      <c r="BX41" s="285">
        <v>2.4889000000000001</v>
      </c>
      <c r="BY41" s="77">
        <v>0.19663</v>
      </c>
      <c r="BZ41" s="77">
        <v>0.3</v>
      </c>
      <c r="CA41" s="77">
        <v>4</v>
      </c>
      <c r="CB41" s="291">
        <v>213.57</v>
      </c>
      <c r="CC41" s="77">
        <v>0.36299999999999999</v>
      </c>
      <c r="CD41" s="77">
        <v>2</v>
      </c>
      <c r="CE41" s="77">
        <v>0</v>
      </c>
      <c r="CF41" s="77">
        <v>0</v>
      </c>
      <c r="CG41" s="77">
        <v>2</v>
      </c>
      <c r="CH41" s="77">
        <v>22</v>
      </c>
      <c r="CI41" s="77">
        <v>15</v>
      </c>
      <c r="CJ41" s="291">
        <v>888.16</v>
      </c>
      <c r="CK41" s="77">
        <v>2</v>
      </c>
      <c r="CL41" s="9">
        <f t="shared" si="5"/>
        <v>0.3097027972027972</v>
      </c>
      <c r="CM41" s="77">
        <v>56.721359999999997</v>
      </c>
      <c r="CN41" s="77">
        <v>37.217590000000001</v>
      </c>
      <c r="CO41" s="77">
        <v>1</v>
      </c>
      <c r="CP41" s="77">
        <v>5</v>
      </c>
      <c r="CQ41" s="77">
        <v>59</v>
      </c>
      <c r="CR41" s="77">
        <v>12.56</v>
      </c>
      <c r="CS41" s="77">
        <v>24.8</v>
      </c>
      <c r="CT41" s="74" t="s">
        <v>87</v>
      </c>
      <c r="CU41" s="77">
        <v>9.8726851851851857E-2</v>
      </c>
      <c r="CV41" s="77">
        <v>-11.8</v>
      </c>
      <c r="CW41" s="77">
        <v>210.1</v>
      </c>
      <c r="CX41" s="77">
        <v>-2</v>
      </c>
      <c r="CY41" s="77">
        <v>338.2</v>
      </c>
      <c r="CZ41" s="77">
        <v>-38.700000000000003</v>
      </c>
      <c r="DA41" s="77" t="s">
        <v>88</v>
      </c>
      <c r="DB41" s="77">
        <v>1.6</v>
      </c>
      <c r="DC41" s="74">
        <v>19.311</v>
      </c>
    </row>
    <row r="42" spans="1:335">
      <c r="A42" s="56">
        <v>41986</v>
      </c>
      <c r="B42" s="1">
        <v>86.7</v>
      </c>
      <c r="C42" s="1">
        <v>-162.1</v>
      </c>
      <c r="D42" s="1">
        <v>30.7</v>
      </c>
      <c r="E42" s="222">
        <v>15.3</v>
      </c>
      <c r="F42" s="222">
        <v>-13.3</v>
      </c>
      <c r="G42" s="222">
        <v>-7.8</v>
      </c>
      <c r="H42" s="222">
        <f>(E42^2+F42^2+G42^2)^0.5</f>
        <v>21.721418001594646</v>
      </c>
      <c r="I42" s="1">
        <v>0.15</v>
      </c>
      <c r="J42" s="27" t="s">
        <v>63</v>
      </c>
      <c r="K42" s="261">
        <v>1427.5</v>
      </c>
      <c r="L42" s="270">
        <v>345</v>
      </c>
      <c r="M42" s="303">
        <f t="shared" si="4"/>
        <v>1.8123821951573147</v>
      </c>
      <c r="N42" s="35">
        <v>5.7493000000000002E-2</v>
      </c>
      <c r="O42" s="4">
        <v>1.5869000000000001E-2</v>
      </c>
      <c r="P42" s="259">
        <v>8.3176E-2</v>
      </c>
      <c r="Q42" s="1">
        <v>3.1739000000000003E-2</v>
      </c>
      <c r="R42" s="1">
        <v>6.6369000000000003E-3</v>
      </c>
      <c r="S42" s="1">
        <v>3.8195999999999998E-3</v>
      </c>
      <c r="T42" s="1">
        <v>6.5648E-3</v>
      </c>
      <c r="U42" s="1">
        <v>3.9521000000000001E-3</v>
      </c>
      <c r="V42" s="1">
        <v>1.6294999999999999</v>
      </c>
      <c r="W42" s="1">
        <v>1.7401</v>
      </c>
      <c r="X42" s="303">
        <v>1.6848000000000001</v>
      </c>
      <c r="Y42" s="1">
        <v>5.5317999999999999E-2</v>
      </c>
      <c r="Z42" s="1">
        <v>0.55135000000000001</v>
      </c>
      <c r="AA42" s="1">
        <v>0.55257000000000001</v>
      </c>
      <c r="AB42" s="1">
        <v>0.55176000000000003</v>
      </c>
      <c r="AC42" s="1">
        <v>1.2232E-3</v>
      </c>
      <c r="AD42" s="1">
        <v>2.3633999999999999E-2</v>
      </c>
      <c r="AE42" s="1">
        <v>0.57128999999999996</v>
      </c>
      <c r="AF42" s="1">
        <v>1.0589E-3</v>
      </c>
      <c r="AG42" s="1">
        <v>0.59082000000000001</v>
      </c>
      <c r="AH42" s="1">
        <v>2.0924999999999999E-4</v>
      </c>
      <c r="AI42" s="1">
        <v>120</v>
      </c>
      <c r="AJ42" s="1">
        <v>0.55118</v>
      </c>
      <c r="AK42" s="1">
        <v>0.55325000000000002</v>
      </c>
      <c r="AL42" s="1">
        <v>0.55176000000000003</v>
      </c>
      <c r="AM42" s="1">
        <v>2.0753E-3</v>
      </c>
      <c r="AN42" s="1">
        <v>2.6568000000000001E-2</v>
      </c>
      <c r="AO42" s="1">
        <v>0.57616999999999996</v>
      </c>
      <c r="AP42" s="1">
        <v>7.6667E-4</v>
      </c>
      <c r="AQ42" s="1">
        <v>0.62012</v>
      </c>
      <c r="AR42" s="1">
        <v>3.7750000000000001E-4</v>
      </c>
      <c r="AS42" s="1">
        <v>4.2271000000000002E-4</v>
      </c>
      <c r="AT42" s="1">
        <v>3.6451000000000002E-4</v>
      </c>
      <c r="AU42" s="1">
        <v>9.6095E-3</v>
      </c>
      <c r="AV42" s="1">
        <v>9.8478999999999997E-3</v>
      </c>
      <c r="AW42" s="1">
        <v>8.4809000000000002E-4</v>
      </c>
      <c r="AX42" s="1">
        <v>6.2085999999999999E-4</v>
      </c>
      <c r="AY42" s="1">
        <v>1.6656E-4</v>
      </c>
      <c r="AZ42" s="2">
        <v>1.8667999999999999E-4</v>
      </c>
      <c r="BA42" s="2">
        <v>6.3600000000000001E-5</v>
      </c>
      <c r="BB42" s="2">
        <v>6.2000000000000003E-5</v>
      </c>
      <c r="BC42" s="1">
        <v>3.457E-4</v>
      </c>
      <c r="BD42" s="1">
        <v>2.7296999999999998E-4</v>
      </c>
      <c r="BE42" s="1">
        <v>1.8075999999999998E-2</v>
      </c>
      <c r="BF42" s="1">
        <v>2.5061E-2</v>
      </c>
      <c r="BG42" s="1">
        <v>6.3453000000000001E-4</v>
      </c>
      <c r="BH42" s="1">
        <v>6.3723000000000002E-4</v>
      </c>
      <c r="BI42" s="1">
        <v>1.6055E-4</v>
      </c>
      <c r="BJ42" s="2">
        <v>1.4123E-4</v>
      </c>
      <c r="BK42" s="2">
        <v>4.2899999999999999E-5</v>
      </c>
      <c r="BL42" s="2">
        <v>4.8199999999999999E-5</v>
      </c>
      <c r="BM42" s="1">
        <v>2.5381999999999998E-2</v>
      </c>
      <c r="BN42" s="1">
        <v>3.3425999999999998E-3</v>
      </c>
      <c r="BO42" s="1">
        <v>9.9798000000000005E-3</v>
      </c>
      <c r="BP42" s="1">
        <v>8.8421999999999997E-3</v>
      </c>
      <c r="BQ42" s="1">
        <v>9.4109999999999992E-3</v>
      </c>
      <c r="BR42" s="1">
        <v>2.5752000000000001E-3</v>
      </c>
      <c r="BS42" s="1">
        <v>8.0438999999999999E-4</v>
      </c>
      <c r="BT42" s="1">
        <v>1.5970999999999999E-2</v>
      </c>
      <c r="BU42" s="1">
        <v>4.2195000000000002E-3</v>
      </c>
      <c r="BV42" s="1">
        <v>12.532</v>
      </c>
      <c r="BW42" s="1">
        <v>8.6539000000000001</v>
      </c>
      <c r="BX42" s="259">
        <v>2.6970999999999998</v>
      </c>
      <c r="BY42" s="1">
        <v>0.13577</v>
      </c>
      <c r="BZ42" s="1">
        <v>0.4</v>
      </c>
      <c r="CA42" s="1">
        <v>2</v>
      </c>
      <c r="CB42" s="261">
        <v>337.25</v>
      </c>
      <c r="CC42" s="1">
        <v>0.32200000000000001</v>
      </c>
      <c r="CD42" s="1">
        <v>3</v>
      </c>
      <c r="CE42" s="1">
        <v>50</v>
      </c>
      <c r="CF42" s="1">
        <v>0</v>
      </c>
      <c r="CG42" s="1">
        <v>4</v>
      </c>
      <c r="CH42" s="1">
        <v>15</v>
      </c>
      <c r="CI42" s="1">
        <v>28</v>
      </c>
      <c r="CJ42" s="261">
        <v>200.82</v>
      </c>
      <c r="CK42" s="27">
        <v>1</v>
      </c>
      <c r="CL42" s="48">
        <f t="shared" si="5"/>
        <v>0.29156454248366015</v>
      </c>
      <c r="CM42" s="9">
        <v>77.475999999999999</v>
      </c>
      <c r="CN42" s="9">
        <v>-69.287999999999997</v>
      </c>
      <c r="CO42" s="1">
        <v>2</v>
      </c>
      <c r="CP42" s="1">
        <v>53</v>
      </c>
      <c r="CQ42" s="1">
        <v>52</v>
      </c>
      <c r="DC42" s="27">
        <v>2.62</v>
      </c>
    </row>
    <row r="43" spans="1:335" s="7" customFormat="1">
      <c r="A43" s="72"/>
      <c r="H43" s="32"/>
      <c r="I43" s="7">
        <v>0.15</v>
      </c>
      <c r="J43" s="40" t="s">
        <v>53</v>
      </c>
      <c r="K43" s="262">
        <v>2439.6999999999998</v>
      </c>
      <c r="L43" s="262">
        <v>357.8</v>
      </c>
      <c r="M43" s="304">
        <f t="shared" si="4"/>
        <v>1.122195912962485</v>
      </c>
      <c r="N43" s="7">
        <v>2.2752999999999999E-2</v>
      </c>
      <c r="O43" s="7">
        <v>6.2487999999999997E-3</v>
      </c>
      <c r="P43" s="260">
        <v>3.9563000000000001E-2</v>
      </c>
      <c r="Q43" s="7">
        <v>1.2498E-2</v>
      </c>
      <c r="R43" s="7">
        <v>1.7738999999999999E-3</v>
      </c>
      <c r="S43" s="7">
        <v>1.0422000000000001E-3</v>
      </c>
      <c r="T43" s="7">
        <v>1.7771E-3</v>
      </c>
      <c r="U43" s="7">
        <v>1.0376000000000001E-3</v>
      </c>
      <c r="V43" s="7">
        <v>1.5041</v>
      </c>
      <c r="W43" s="7">
        <v>1.1347</v>
      </c>
      <c r="X43" s="304">
        <v>1.3193999999999999</v>
      </c>
      <c r="Y43" s="7">
        <v>0.18467</v>
      </c>
      <c r="Z43" s="7">
        <v>0.89041000000000003</v>
      </c>
      <c r="AA43" s="7">
        <v>0.89124999999999999</v>
      </c>
      <c r="AB43" s="7">
        <v>0.89110999999999996</v>
      </c>
      <c r="AC43" s="7">
        <v>8.3677000000000003E-4</v>
      </c>
      <c r="AD43" s="7">
        <v>9.6283000000000002E-4</v>
      </c>
      <c r="AE43" s="7">
        <v>0.92284999999999995</v>
      </c>
      <c r="AF43" s="80">
        <v>3.2299999999999999E-5</v>
      </c>
      <c r="AG43" s="7">
        <v>0.94726999999999995</v>
      </c>
      <c r="AH43" s="80">
        <v>3.6999999999999998E-5</v>
      </c>
      <c r="AI43" s="7">
        <v>80</v>
      </c>
      <c r="AJ43" s="7">
        <v>1.0807</v>
      </c>
      <c r="AK43" s="7">
        <v>1.0900000000000001</v>
      </c>
      <c r="AL43" s="7">
        <v>1.0840000000000001</v>
      </c>
      <c r="AM43" s="7">
        <v>9.3422999999999996E-3</v>
      </c>
      <c r="AN43" s="7">
        <v>1.1902E-3</v>
      </c>
      <c r="AO43" s="7">
        <v>1.3379000000000001</v>
      </c>
      <c r="AP43" s="80">
        <v>8.4799999999999997E-7</v>
      </c>
      <c r="AQ43" s="7">
        <v>1.3965000000000001</v>
      </c>
      <c r="AR43" s="80">
        <v>5.49E-6</v>
      </c>
      <c r="AS43" s="80">
        <v>1.9400000000000001E-5</v>
      </c>
      <c r="AT43" s="80">
        <v>1.5999999999999999E-5</v>
      </c>
      <c r="AU43" s="7">
        <v>5.3264000000000002E-3</v>
      </c>
      <c r="AV43" s="7">
        <v>5.7784000000000004E-3</v>
      </c>
      <c r="AW43" s="7">
        <v>3.9302E-4</v>
      </c>
      <c r="AX43" s="7">
        <v>1.6537E-4</v>
      </c>
      <c r="AY43" s="80">
        <v>3.65E-5</v>
      </c>
      <c r="AZ43" s="80">
        <v>2.6599999999999999E-5</v>
      </c>
      <c r="BA43" s="80">
        <v>2.0000000000000002E-5</v>
      </c>
      <c r="BB43" s="80">
        <v>2.51E-5</v>
      </c>
      <c r="BC43" s="80">
        <v>1.9300000000000002E-5</v>
      </c>
      <c r="BD43" s="80">
        <v>2.1299999999999999E-5</v>
      </c>
      <c r="BE43" s="7">
        <v>1.1585E-2</v>
      </c>
      <c r="BF43" s="7">
        <v>1.1017000000000001E-2</v>
      </c>
      <c r="BG43" s="7">
        <v>1.8768999999999999E-4</v>
      </c>
      <c r="BH43" s="7">
        <v>1.9607000000000001E-4</v>
      </c>
      <c r="BI43" s="80">
        <v>4.71E-5</v>
      </c>
      <c r="BJ43" s="80">
        <v>5.52E-5</v>
      </c>
      <c r="BK43" s="80">
        <v>8.4200000000000007E-6</v>
      </c>
      <c r="BL43" s="80">
        <v>7.9799999999999998E-6</v>
      </c>
      <c r="BM43" s="7">
        <v>9.8236E-3</v>
      </c>
      <c r="BN43" s="7">
        <v>1.9465000000000001E-3</v>
      </c>
      <c r="BO43" s="7">
        <v>2.1859000000000002E-3</v>
      </c>
      <c r="BP43" s="7">
        <v>2.2548999999999998E-3</v>
      </c>
      <c r="BQ43" s="7">
        <v>2.2204E-3</v>
      </c>
      <c r="BR43" s="7">
        <v>9.9153999999999996E-4</v>
      </c>
      <c r="BS43" s="80">
        <v>4.88E-5</v>
      </c>
      <c r="BT43" s="7">
        <v>7.6032000000000001E-3</v>
      </c>
      <c r="BU43" s="7">
        <v>2.1844999999999998E-3</v>
      </c>
      <c r="BV43" s="7">
        <v>22.303000000000001</v>
      </c>
      <c r="BW43" s="7">
        <v>14.877000000000001</v>
      </c>
      <c r="BX43" s="260">
        <v>4.4242999999999997</v>
      </c>
      <c r="BY43" s="7">
        <v>7.3722999999999997E-2</v>
      </c>
      <c r="BZ43" s="7">
        <v>0.7</v>
      </c>
      <c r="CA43" s="7">
        <v>3</v>
      </c>
      <c r="CB43" s="262">
        <v>4.7619999999999996</v>
      </c>
      <c r="CC43" s="7">
        <v>0.32700000000000001</v>
      </c>
      <c r="CD43" s="7">
        <v>4</v>
      </c>
      <c r="CE43" s="7">
        <v>50</v>
      </c>
      <c r="CF43" s="7">
        <v>0</v>
      </c>
      <c r="CG43" s="7">
        <v>5</v>
      </c>
      <c r="CH43" s="7">
        <v>11</v>
      </c>
      <c r="CI43" s="7">
        <v>39</v>
      </c>
      <c r="CJ43" s="262">
        <v>631.02</v>
      </c>
      <c r="CK43" s="7">
        <v>1</v>
      </c>
      <c r="CL43" s="9">
        <f t="shared" si="5"/>
        <v>0.29511310027821458</v>
      </c>
      <c r="CM43" s="7">
        <v>64.875</v>
      </c>
      <c r="CN43" s="7">
        <v>-147.86099999999999</v>
      </c>
      <c r="CO43" s="7">
        <v>2</v>
      </c>
      <c r="CP43" s="7">
        <v>53</v>
      </c>
      <c r="CQ43" s="7">
        <v>52</v>
      </c>
      <c r="CT43" s="40"/>
      <c r="DC43" s="40">
        <v>23.048999999999999</v>
      </c>
    </row>
    <row r="44" spans="1:335">
      <c r="A44" s="90">
        <v>41985</v>
      </c>
      <c r="B44" s="1">
        <v>33.5</v>
      </c>
      <c r="C44" s="1">
        <v>144.9</v>
      </c>
      <c r="D44" s="1">
        <v>26.3</v>
      </c>
      <c r="E44" s="222">
        <v>11.5</v>
      </c>
      <c r="F44" s="222">
        <v>-2.8</v>
      </c>
      <c r="G44" s="222">
        <v>-2.2000000000000002</v>
      </c>
      <c r="H44" s="222">
        <f>(E44^2+F44^2+G44^2)^0.5</f>
        <v>12.038687636117153</v>
      </c>
      <c r="I44" s="1">
        <v>0.11</v>
      </c>
      <c r="J44" s="27" t="s">
        <v>94</v>
      </c>
      <c r="K44" s="261">
        <v>466.2</v>
      </c>
      <c r="L44" s="270">
        <v>114.2</v>
      </c>
      <c r="M44" s="303">
        <f t="shared" si="4"/>
        <v>1.3128183584519246</v>
      </c>
      <c r="N44" s="4">
        <v>6.7307000000000006E-2</v>
      </c>
      <c r="O44" s="4">
        <v>1.7403999999999999E-2</v>
      </c>
      <c r="P44" s="259">
        <v>0.10747</v>
      </c>
      <c r="Q44" s="1">
        <v>3.4809E-2</v>
      </c>
      <c r="R44" s="1">
        <v>3.9560000000000003E-3</v>
      </c>
      <c r="S44" s="1">
        <v>2.3792000000000002E-3</v>
      </c>
      <c r="T44" s="1">
        <v>4.8482000000000004E-3</v>
      </c>
      <c r="U44" s="1">
        <v>2.9351999999999998E-3</v>
      </c>
      <c r="V44" s="1">
        <v>1.5623</v>
      </c>
      <c r="W44" s="1">
        <v>1.5556000000000001</v>
      </c>
      <c r="X44" s="303">
        <v>1.5589</v>
      </c>
      <c r="Y44" s="1">
        <v>3.3528999999999998E-3</v>
      </c>
      <c r="Z44" s="1">
        <v>0.75861999999999996</v>
      </c>
      <c r="AA44" s="1">
        <v>0.76187000000000005</v>
      </c>
      <c r="AB44" s="1">
        <v>0.76171999999999995</v>
      </c>
      <c r="AC44" s="1">
        <v>3.2572999999999999E-3</v>
      </c>
      <c r="AD44" s="1">
        <v>1.6425999999999999E-3</v>
      </c>
      <c r="AE44" s="1">
        <v>0.79834000000000005</v>
      </c>
      <c r="AF44" s="1">
        <v>4.0674999999999999E-4</v>
      </c>
      <c r="AG44" s="1">
        <v>0.88866999999999996</v>
      </c>
      <c r="AH44" s="1">
        <v>3.0742999999999998E-4</v>
      </c>
      <c r="AI44" s="1">
        <v>120</v>
      </c>
      <c r="AJ44" s="1">
        <v>0.74373</v>
      </c>
      <c r="AK44" s="1">
        <v>0.75358000000000003</v>
      </c>
      <c r="AL44" s="1">
        <v>0.74707000000000001</v>
      </c>
      <c r="AM44" s="1">
        <v>9.8595999999999996E-3</v>
      </c>
      <c r="AN44" s="1">
        <v>5.0778999999999998E-3</v>
      </c>
      <c r="AO44" s="1">
        <v>0.78613</v>
      </c>
      <c r="AP44" s="2">
        <v>6.2799999999999995E-5</v>
      </c>
      <c r="AQ44" s="1">
        <v>0.80566000000000004</v>
      </c>
      <c r="AR44" s="1">
        <v>2.0040999999999999E-4</v>
      </c>
      <c r="AS44" s="1">
        <v>1.9598E-4</v>
      </c>
      <c r="AT44" s="1">
        <v>1.6552E-4</v>
      </c>
      <c r="AU44" s="1">
        <v>2.1444000000000001E-2</v>
      </c>
      <c r="AV44" s="1">
        <v>1.6985E-2</v>
      </c>
      <c r="AW44" s="1">
        <v>1.0204999999999999E-3</v>
      </c>
      <c r="AX44" s="1">
        <v>1.1057E-3</v>
      </c>
      <c r="AY44" s="1">
        <v>3.3018000000000001E-4</v>
      </c>
      <c r="AZ44" s="1">
        <v>3.2505000000000001E-4</v>
      </c>
      <c r="BA44" s="2">
        <v>3.8099999999999998E-5</v>
      </c>
      <c r="BB44" s="2">
        <v>3.6199999999999999E-5</v>
      </c>
      <c r="BC44" s="1">
        <v>2.6844999999999999E-4</v>
      </c>
      <c r="BD44" s="1">
        <v>2.9791000000000003E-4</v>
      </c>
      <c r="BE44" s="1">
        <v>2.9789E-2</v>
      </c>
      <c r="BF44" s="1">
        <v>2.1283E-2</v>
      </c>
      <c r="BG44" s="1">
        <v>1.1222999999999999E-3</v>
      </c>
      <c r="BH44" s="1">
        <v>1.1620999999999999E-3</v>
      </c>
      <c r="BI44" s="1">
        <v>2.6844999999999999E-4</v>
      </c>
      <c r="BJ44" s="1">
        <v>2.9791000000000003E-4</v>
      </c>
      <c r="BK44" s="2">
        <v>5.2899999999999998E-5</v>
      </c>
      <c r="BL44" s="2">
        <v>7.47E-5</v>
      </c>
      <c r="BM44" s="1">
        <v>2.3140999999999998E-2</v>
      </c>
      <c r="BN44" s="1">
        <v>1.7666999999999999E-2</v>
      </c>
      <c r="BO44" s="1">
        <v>4.1909E-3</v>
      </c>
      <c r="BP44" s="1">
        <v>6.5715000000000001E-3</v>
      </c>
      <c r="BQ44" s="1">
        <v>5.3812E-3</v>
      </c>
      <c r="BR44" s="1">
        <v>5.3991999999999998E-3</v>
      </c>
      <c r="BS44" s="1">
        <v>1.6833E-3</v>
      </c>
      <c r="BT44" s="1">
        <v>1.7760000000000001E-2</v>
      </c>
      <c r="BU44" s="1">
        <v>1.8474000000000001E-2</v>
      </c>
      <c r="BV44" s="1">
        <v>27.167000000000002</v>
      </c>
      <c r="BW44" s="1">
        <v>18.556999999999999</v>
      </c>
      <c r="BX44" s="259">
        <v>4.3003999999999998</v>
      </c>
      <c r="BY44" s="1">
        <v>0.13638</v>
      </c>
      <c r="BZ44" s="1">
        <v>0.7</v>
      </c>
      <c r="CA44" s="1">
        <v>3</v>
      </c>
      <c r="CB44" s="261">
        <v>107.74</v>
      </c>
      <c r="CC44" s="1">
        <v>0.33700000000000002</v>
      </c>
      <c r="CD44" s="1">
        <v>6</v>
      </c>
      <c r="CE44" s="1">
        <v>45</v>
      </c>
      <c r="CF44" s="1">
        <v>0</v>
      </c>
      <c r="CG44" s="1">
        <v>7</v>
      </c>
      <c r="CH44" s="1">
        <v>15</v>
      </c>
      <c r="CI44" s="1">
        <v>2</v>
      </c>
      <c r="CJ44" s="261">
        <v>226.94</v>
      </c>
      <c r="CK44" s="27">
        <v>2</v>
      </c>
      <c r="CL44" s="48">
        <f t="shared" si="5"/>
        <v>0.28938547486033517</v>
      </c>
      <c r="CM44" s="9">
        <v>35.3078</v>
      </c>
      <c r="CN44" s="9">
        <v>140.31379999999999</v>
      </c>
      <c r="CO44" s="1">
        <v>6</v>
      </c>
      <c r="CP44" s="1">
        <v>48</v>
      </c>
      <c r="CQ44" s="1">
        <v>11</v>
      </c>
      <c r="DC44" s="27">
        <v>-12.782999999999999</v>
      </c>
    </row>
    <row r="45" spans="1:335" s="7" customFormat="1">
      <c r="A45" s="72"/>
      <c r="H45" s="32"/>
      <c r="I45" s="7">
        <v>0.11</v>
      </c>
      <c r="J45" s="40" t="s">
        <v>45</v>
      </c>
      <c r="K45" s="262">
        <v>1629.4</v>
      </c>
      <c r="L45" s="262">
        <v>132.5</v>
      </c>
      <c r="M45" s="304">
        <f t="shared" si="4"/>
        <v>2.0582907953235634</v>
      </c>
      <c r="N45" s="73">
        <v>4.7064000000000002E-2</v>
      </c>
      <c r="O45" s="7">
        <v>1.3442000000000001E-2</v>
      </c>
      <c r="P45" s="260">
        <v>6.6575999999999996E-2</v>
      </c>
      <c r="Q45" s="7">
        <v>2.6884000000000002E-2</v>
      </c>
      <c r="R45" s="7">
        <v>5.8555999999999999E-3</v>
      </c>
      <c r="S45" s="7">
        <v>3.4424999999999998E-3</v>
      </c>
      <c r="T45" s="7">
        <v>5.2459999999999998E-3</v>
      </c>
      <c r="U45" s="7">
        <v>3.1110000000000001E-3</v>
      </c>
      <c r="V45" s="7">
        <v>2.2155999999999998</v>
      </c>
      <c r="W45" s="7">
        <v>1.9423999999999999</v>
      </c>
      <c r="X45" s="304">
        <v>2.0790000000000002</v>
      </c>
      <c r="Y45" s="7">
        <v>0.13661000000000001</v>
      </c>
      <c r="Z45" s="7">
        <v>0.48548000000000002</v>
      </c>
      <c r="AA45" s="7">
        <v>0.48604000000000003</v>
      </c>
      <c r="AB45" s="7">
        <v>0.48583999999999999</v>
      </c>
      <c r="AC45" s="7">
        <v>5.6727999999999998E-4</v>
      </c>
      <c r="AD45" s="7">
        <v>5.1181000000000004E-3</v>
      </c>
      <c r="AE45" s="7">
        <v>0.48827999999999999</v>
      </c>
      <c r="AF45" s="7">
        <v>2.9112000000000002E-4</v>
      </c>
      <c r="AG45" s="7">
        <v>0.49682999999999999</v>
      </c>
      <c r="AH45" s="7">
        <v>9.844299999999999E-4</v>
      </c>
      <c r="AI45" s="7">
        <v>120</v>
      </c>
      <c r="AJ45" s="7">
        <v>0.47578999999999999</v>
      </c>
      <c r="AK45" s="7">
        <v>0.47968</v>
      </c>
      <c r="AL45" s="7">
        <v>0.47852</v>
      </c>
      <c r="AM45" s="7">
        <v>3.8941000000000002E-3</v>
      </c>
      <c r="AN45" s="7">
        <v>1.3677999999999999E-2</v>
      </c>
      <c r="AO45" s="7">
        <v>0.55176000000000003</v>
      </c>
      <c r="AP45" s="7">
        <v>2.4602000000000001E-4</v>
      </c>
      <c r="AQ45" s="7">
        <v>0.57616999999999996</v>
      </c>
      <c r="AR45" s="7">
        <v>6.2073E-4</v>
      </c>
      <c r="AS45" s="7">
        <v>2.2533000000000001E-4</v>
      </c>
      <c r="AT45" s="7">
        <v>2.0577E-4</v>
      </c>
      <c r="AU45" s="7">
        <v>1.1103E-2</v>
      </c>
      <c r="AV45" s="7">
        <v>1.0475E-2</v>
      </c>
      <c r="AW45" s="7">
        <v>9.8791999999999999E-4</v>
      </c>
      <c r="AX45" s="7">
        <v>1.2267000000000001E-3</v>
      </c>
      <c r="AY45" s="80">
        <v>8.7000000000000001E-5</v>
      </c>
      <c r="AZ45" s="80">
        <v>1.7799999999999999E-5</v>
      </c>
      <c r="BA45" s="7">
        <v>3.4275000000000001E-4</v>
      </c>
      <c r="BB45" s="7">
        <v>3.1691999999999999E-4</v>
      </c>
      <c r="BC45" s="7">
        <v>4.4757999999999999E-4</v>
      </c>
      <c r="BD45" s="7">
        <v>5.6501000000000001E-4</v>
      </c>
      <c r="BE45" s="7">
        <v>5.1342000000000002E-3</v>
      </c>
      <c r="BF45" s="7">
        <v>4.3195000000000004E-3</v>
      </c>
      <c r="BG45" s="7">
        <v>4.5425000000000001E-4</v>
      </c>
      <c r="BH45" s="7">
        <v>4.1595E-4</v>
      </c>
      <c r="BI45" s="80">
        <v>8.9099999999999997E-5</v>
      </c>
      <c r="BJ45" s="80">
        <v>9.2E-5</v>
      </c>
      <c r="BK45" s="7">
        <v>1.1005000000000001E-4</v>
      </c>
      <c r="BL45" s="7">
        <v>1.0469E-4</v>
      </c>
      <c r="BM45" s="7">
        <v>3.3131000000000001E-2</v>
      </c>
      <c r="BN45" s="7">
        <v>1.5481E-2</v>
      </c>
      <c r="BO45" s="7">
        <v>1.6445000000000001E-2</v>
      </c>
      <c r="BP45" s="7">
        <v>1.4007E-2</v>
      </c>
      <c r="BQ45" s="7">
        <v>1.5226E-2</v>
      </c>
      <c r="BR45" s="7">
        <v>7.2811999999999998E-3</v>
      </c>
      <c r="BS45" s="7">
        <v>1.7239E-3</v>
      </c>
      <c r="BT45" s="7">
        <v>1.7905999999999998E-2</v>
      </c>
      <c r="BU45" s="7">
        <v>1.7108000000000002E-2</v>
      </c>
      <c r="BV45" s="7">
        <v>11.37</v>
      </c>
      <c r="BW45" s="7">
        <v>8.1089000000000002</v>
      </c>
      <c r="BX45" s="260">
        <v>2.1760000000000002</v>
      </c>
      <c r="BY45" s="7">
        <v>6.5084000000000003E-2</v>
      </c>
      <c r="BZ45" s="7">
        <v>0.4</v>
      </c>
      <c r="CA45" s="7">
        <v>1.5</v>
      </c>
      <c r="CB45" s="262">
        <v>127.99</v>
      </c>
      <c r="CC45" s="7">
        <v>0.33100000000000002</v>
      </c>
      <c r="CD45" s="7">
        <v>8</v>
      </c>
      <c r="CE45" s="7">
        <v>0</v>
      </c>
      <c r="CF45" s="7">
        <v>0</v>
      </c>
      <c r="CG45" s="7">
        <v>8</v>
      </c>
      <c r="CH45" s="7">
        <v>23</v>
      </c>
      <c r="CI45" s="7">
        <v>5</v>
      </c>
      <c r="CJ45" s="262">
        <v>425.1</v>
      </c>
      <c r="CK45" s="40">
        <v>1</v>
      </c>
      <c r="CL45" s="58">
        <f t="shared" si="5"/>
        <v>0.28616087109237798</v>
      </c>
      <c r="CM45" s="58">
        <v>44.1999</v>
      </c>
      <c r="CN45" s="58">
        <v>131.97730000000001</v>
      </c>
      <c r="CO45" s="7">
        <v>6</v>
      </c>
      <c r="CP45" s="7">
        <v>48</v>
      </c>
      <c r="CQ45" s="7">
        <v>11</v>
      </c>
      <c r="CT45" s="40"/>
      <c r="DA45" s="40"/>
      <c r="DC45" s="40">
        <v>-21.917000000000002</v>
      </c>
    </row>
    <row r="46" spans="1:335">
      <c r="A46" s="56">
        <v>41971</v>
      </c>
      <c r="B46" s="1">
        <v>-45.8</v>
      </c>
      <c r="C46" s="1">
        <v>-172.7</v>
      </c>
      <c r="D46" s="1">
        <v>26.1</v>
      </c>
      <c r="E46" s="222">
        <v>0.4</v>
      </c>
      <c r="F46" s="222">
        <v>-1.4</v>
      </c>
      <c r="G46" s="222">
        <v>13.3</v>
      </c>
      <c r="H46" s="222">
        <f>(E46^2+F46^2+G46^2)^0.5</f>
        <v>13.379461872586656</v>
      </c>
      <c r="I46" s="1">
        <v>1.7</v>
      </c>
      <c r="J46" s="27" t="s">
        <v>57</v>
      </c>
      <c r="K46" s="261">
        <v>364.3</v>
      </c>
      <c r="L46" s="270">
        <v>126.4</v>
      </c>
      <c r="M46" s="303">
        <f t="shared" si="4"/>
        <v>2.7489897462682467</v>
      </c>
      <c r="N46" s="35">
        <v>2.5829</v>
      </c>
      <c r="O46" s="4">
        <v>1.0286999999999999</v>
      </c>
      <c r="P46" s="259">
        <v>4.056</v>
      </c>
      <c r="Q46" s="1">
        <v>2.0573000000000001</v>
      </c>
      <c r="R46" s="1">
        <v>3.2958000000000001E-2</v>
      </c>
      <c r="S46" s="1">
        <v>1.8813E-2</v>
      </c>
      <c r="T46" s="1">
        <v>3.2576000000000001E-2</v>
      </c>
      <c r="U46" s="1">
        <v>1.9127999999999999E-2</v>
      </c>
      <c r="V46" s="1">
        <v>2.7397</v>
      </c>
      <c r="W46" s="1">
        <v>2.7408999999999999</v>
      </c>
      <c r="X46" s="303">
        <v>2.7403</v>
      </c>
      <c r="Y46" s="1">
        <v>5.6271999999999995E-4</v>
      </c>
      <c r="Z46" s="1">
        <v>0.36375999999999997</v>
      </c>
      <c r="AA46" s="1">
        <v>0.36376999999999998</v>
      </c>
      <c r="AB46" s="1">
        <v>0.36376999999999998</v>
      </c>
      <c r="AC46" s="2">
        <v>1.7200000000000001E-5</v>
      </c>
      <c r="AD46" s="1">
        <v>19.09</v>
      </c>
      <c r="AE46" s="1">
        <v>0.70801000000000003</v>
      </c>
      <c r="AF46" s="1">
        <v>1.7427E-4</v>
      </c>
      <c r="AG46" s="1">
        <v>4.0137</v>
      </c>
      <c r="AH46" s="2">
        <v>3.29E-5</v>
      </c>
      <c r="AI46" s="1">
        <v>120</v>
      </c>
      <c r="AJ46" s="1">
        <v>0.35657</v>
      </c>
      <c r="AK46" s="1" t="s">
        <v>42</v>
      </c>
      <c r="AL46" s="1">
        <v>0.36132999999999998</v>
      </c>
      <c r="AM46" s="1" t="s">
        <v>42</v>
      </c>
      <c r="AN46" s="1">
        <v>26.198</v>
      </c>
      <c r="AO46" s="1">
        <v>2.4413999999999998</v>
      </c>
      <c r="AP46" s="2">
        <v>2.7699999999999999E-5</v>
      </c>
      <c r="AQ46" s="1">
        <v>7.6416000000000004</v>
      </c>
      <c r="AR46" s="2">
        <v>3.3000000000000002E-6</v>
      </c>
      <c r="AS46" s="1">
        <v>3.9294999999999998E-3</v>
      </c>
      <c r="AT46" s="1">
        <v>2.0999999999999999E-3</v>
      </c>
      <c r="AU46" s="1">
        <v>2.5922000000000001E-2</v>
      </c>
      <c r="AV46" s="1">
        <v>1.5321E-2</v>
      </c>
      <c r="AW46" s="1">
        <v>6.5037999999999999E-4</v>
      </c>
      <c r="AX46" s="1">
        <v>8.5974000000000001E-4</v>
      </c>
      <c r="AY46" s="1">
        <v>6.1669999999999997E-4</v>
      </c>
      <c r="AZ46" s="1">
        <v>3.8052000000000002E-4</v>
      </c>
      <c r="BA46" s="2">
        <v>8.0400000000000003E-5</v>
      </c>
      <c r="BB46" s="2">
        <v>7.86E-5</v>
      </c>
      <c r="BC46" s="1">
        <v>9.4471999999999993E-3</v>
      </c>
      <c r="BD46" s="1">
        <v>6.9429000000000001E-3</v>
      </c>
      <c r="BE46" s="1">
        <v>3.2000000000000001E-2</v>
      </c>
      <c r="BF46" s="1">
        <v>2.3872000000000001E-2</v>
      </c>
      <c r="BG46" s="1">
        <v>2.6664000000000002E-3</v>
      </c>
      <c r="BH46" s="1">
        <v>5.1173E-3</v>
      </c>
      <c r="BI46" s="1">
        <v>3.1373999999999998E-3</v>
      </c>
      <c r="BJ46" s="1">
        <v>8.9627999999999999E-3</v>
      </c>
      <c r="BK46" s="1">
        <v>2.3976999999999999E-4</v>
      </c>
      <c r="BL46" s="1">
        <v>4.7447E-4</v>
      </c>
      <c r="BM46" s="1">
        <v>31.398</v>
      </c>
      <c r="BN46" s="1">
        <v>3.4207999999999998</v>
      </c>
      <c r="BO46" s="1">
        <v>0.98053000000000001</v>
      </c>
      <c r="BP46" s="1">
        <v>0.44063999999999998</v>
      </c>
      <c r="BQ46" s="1">
        <v>0.71057999999999999</v>
      </c>
      <c r="BR46" s="1">
        <v>2.4268000000000001</v>
      </c>
      <c r="BS46" s="1">
        <v>0.38175999999999999</v>
      </c>
      <c r="BT46" s="1">
        <v>30.687999999999999</v>
      </c>
      <c r="BU46" s="1">
        <v>4.1942000000000004</v>
      </c>
      <c r="BV46" s="1">
        <v>123.07</v>
      </c>
      <c r="BW46" s="1">
        <v>93.977000000000004</v>
      </c>
      <c r="BX46" s="259">
        <v>44.186999999999998</v>
      </c>
      <c r="BY46" s="1">
        <v>8.3658999999999999</v>
      </c>
      <c r="BZ46" s="1">
        <v>0.01</v>
      </c>
      <c r="CA46" s="1">
        <v>9</v>
      </c>
      <c r="CB46" s="261">
        <v>130.09</v>
      </c>
      <c r="CC46" s="1">
        <v>0.35299999999999998</v>
      </c>
      <c r="CD46" s="1">
        <v>11</v>
      </c>
      <c r="CE46" s="1">
        <v>40</v>
      </c>
      <c r="CF46" s="1">
        <v>0</v>
      </c>
      <c r="CG46" s="1">
        <v>12</v>
      </c>
      <c r="CH46" s="1">
        <v>7</v>
      </c>
      <c r="CI46" s="1">
        <v>2</v>
      </c>
      <c r="CJ46" s="261">
        <v>348.78</v>
      </c>
      <c r="CK46" s="27">
        <v>1</v>
      </c>
      <c r="CL46" s="9">
        <f t="shared" si="5"/>
        <v>0.30768581081081081</v>
      </c>
      <c r="CM46" s="9">
        <v>-43.916600000000003</v>
      </c>
      <c r="CN46" s="9">
        <v>-176.48339999999999</v>
      </c>
      <c r="CO46" s="1">
        <v>11</v>
      </c>
      <c r="CP46" s="1">
        <v>47</v>
      </c>
      <c r="CQ46" s="1">
        <v>18</v>
      </c>
      <c r="CR46" s="1">
        <v>3.64</v>
      </c>
      <c r="CS46" s="1">
        <v>289.89999999999998</v>
      </c>
      <c r="CT46" s="27" t="s">
        <v>87</v>
      </c>
      <c r="CU46" s="71">
        <v>0.50405092592592593</v>
      </c>
      <c r="CV46" s="1">
        <v>243.4</v>
      </c>
      <c r="CW46" s="1">
        <v>110.9</v>
      </c>
      <c r="CX46" s="1">
        <v>-2.2000000000000002</v>
      </c>
      <c r="CY46" s="1">
        <v>271.89999999999998</v>
      </c>
      <c r="CZ46" s="1">
        <v>-107.6</v>
      </c>
      <c r="DA46" s="27" t="s">
        <v>88</v>
      </c>
      <c r="DB46" s="1">
        <v>1</v>
      </c>
      <c r="DC46" s="27">
        <v>37.558999999999997</v>
      </c>
    </row>
    <row r="47" spans="1:335">
      <c r="E47" s="4"/>
      <c r="F47" s="4"/>
      <c r="G47" s="4"/>
      <c r="H47" s="222"/>
      <c r="I47" s="1">
        <v>1.7</v>
      </c>
      <c r="J47" s="27" t="s">
        <v>84</v>
      </c>
      <c r="K47" s="261">
        <v>3149.9</v>
      </c>
      <c r="L47" s="270">
        <v>110.5</v>
      </c>
      <c r="M47" s="303">
        <f t="shared" si="4"/>
        <v>10.113575452329661</v>
      </c>
      <c r="N47" s="35">
        <v>0.1895</v>
      </c>
      <c r="O47" s="4">
        <v>2.3049E-2</v>
      </c>
      <c r="P47" s="259">
        <v>0.23709</v>
      </c>
      <c r="Q47" s="1">
        <v>4.6098E-2</v>
      </c>
      <c r="R47" s="1">
        <v>1.3783E-2</v>
      </c>
      <c r="S47" s="1">
        <v>8.2278000000000004E-3</v>
      </c>
      <c r="T47" s="1">
        <v>1.4334E-2</v>
      </c>
      <c r="U47" s="1">
        <v>8.2761999999999992E-3</v>
      </c>
      <c r="V47" s="1">
        <v>9.9196000000000009</v>
      </c>
      <c r="W47" s="1">
        <v>9.4634999999999998</v>
      </c>
      <c r="X47" s="303">
        <v>9.6915999999999993</v>
      </c>
      <c r="Y47" s="1">
        <v>0.22802</v>
      </c>
      <c r="Z47" s="1">
        <v>9.8792000000000005E-2</v>
      </c>
      <c r="AA47" s="1">
        <v>9.9486000000000005E-2</v>
      </c>
      <c r="AB47" s="1">
        <v>9.8877000000000007E-2</v>
      </c>
      <c r="AC47" s="1">
        <v>6.9430999999999996E-4</v>
      </c>
      <c r="AD47" s="1">
        <v>0.11404</v>
      </c>
      <c r="AE47" s="1">
        <v>0.12024</v>
      </c>
      <c r="AF47" s="1">
        <v>6.1881000000000002E-4</v>
      </c>
      <c r="AG47" s="1">
        <v>0.13245000000000001</v>
      </c>
      <c r="AH47" s="1">
        <v>2.7902000000000001E-3</v>
      </c>
      <c r="AI47" s="1">
        <v>120</v>
      </c>
      <c r="AJ47" s="1">
        <v>0.14043</v>
      </c>
      <c r="AK47" s="1">
        <v>0.14205000000000001</v>
      </c>
      <c r="AL47" s="1">
        <v>0.1416</v>
      </c>
      <c r="AM47" s="1">
        <v>1.6164E-3</v>
      </c>
      <c r="AN47" s="1">
        <v>0.23835000000000001</v>
      </c>
      <c r="AO47" s="1">
        <v>0.15625</v>
      </c>
      <c r="AP47" s="1">
        <v>2.0910999999999999E-2</v>
      </c>
      <c r="AQ47" s="1">
        <v>0.19042999999999999</v>
      </c>
      <c r="AR47" s="1">
        <v>1.3823999999999999E-2</v>
      </c>
      <c r="AS47" s="1">
        <v>1.2329999999999999E-3</v>
      </c>
      <c r="AT47" s="1">
        <v>4.7749000000000001E-4</v>
      </c>
      <c r="AU47" s="1">
        <v>9.9118999999999995E-3</v>
      </c>
      <c r="AV47" s="1">
        <v>4.6984000000000001E-3</v>
      </c>
      <c r="AW47" s="1">
        <v>5.5444000000000001E-4</v>
      </c>
      <c r="AX47" s="1">
        <v>1.1065000000000001E-4</v>
      </c>
      <c r="AY47" s="1">
        <v>2.3364999999999999E-4</v>
      </c>
      <c r="AZ47" s="1">
        <v>1.3362000000000001E-4</v>
      </c>
      <c r="BA47" s="2">
        <v>9.4699999999999998E-5</v>
      </c>
      <c r="BB47" s="1">
        <v>1.0122E-4</v>
      </c>
      <c r="BC47" s="1">
        <v>3.4567999999999999E-3</v>
      </c>
      <c r="BD47" s="1">
        <v>2.9775000000000001E-3</v>
      </c>
      <c r="BE47" s="1">
        <v>7.8810000000000009E-3</v>
      </c>
      <c r="BF47" s="1">
        <v>6.8266999999999998E-3</v>
      </c>
      <c r="BG47" s="1">
        <v>7.6190999999999997E-4</v>
      </c>
      <c r="BH47" s="1">
        <v>7.7568999999999999E-4</v>
      </c>
      <c r="BI47" s="1">
        <v>2.8224000000000001E-4</v>
      </c>
      <c r="BJ47" s="1">
        <v>3.2781999999999999E-4</v>
      </c>
      <c r="BK47" s="1">
        <v>1.0285000000000001E-4</v>
      </c>
      <c r="BL47" s="2">
        <v>8.5799999999999998E-5</v>
      </c>
      <c r="BM47" s="1">
        <v>0.84214999999999995</v>
      </c>
      <c r="BN47" s="1">
        <v>9.0843999999999994E-2</v>
      </c>
      <c r="BO47" s="1">
        <v>0.27756999999999998</v>
      </c>
      <c r="BP47" s="1">
        <v>0.23019000000000001</v>
      </c>
      <c r="BQ47" s="1">
        <v>0.25387999999999999</v>
      </c>
      <c r="BR47" s="1">
        <v>5.0069000000000002E-2</v>
      </c>
      <c r="BS47" s="1">
        <v>3.3507000000000002E-2</v>
      </c>
      <c r="BT47" s="1">
        <v>0.58826999999999996</v>
      </c>
      <c r="BU47" s="1">
        <v>0.10373</v>
      </c>
      <c r="BV47" s="1">
        <v>17.202000000000002</v>
      </c>
      <c r="BW47" s="1">
        <v>10.8</v>
      </c>
      <c r="BX47" s="259">
        <v>3.3170999999999999</v>
      </c>
      <c r="BY47" s="1">
        <v>0.10133</v>
      </c>
      <c r="BZ47" s="1">
        <v>0.05</v>
      </c>
      <c r="CA47" s="1">
        <v>4</v>
      </c>
      <c r="CB47" s="261">
        <v>111.7</v>
      </c>
      <c r="CC47" s="1">
        <v>0.35499999999999998</v>
      </c>
      <c r="CD47" s="1">
        <v>14</v>
      </c>
      <c r="CE47" s="1">
        <v>15</v>
      </c>
      <c r="CF47" s="1">
        <v>0</v>
      </c>
      <c r="CG47" s="1">
        <v>14</v>
      </c>
      <c r="CH47" s="1">
        <v>34</v>
      </c>
      <c r="CI47" s="1">
        <v>8</v>
      </c>
      <c r="CJ47" s="261">
        <v>987.76</v>
      </c>
      <c r="CK47" s="27">
        <v>1</v>
      </c>
      <c r="CL47" s="9">
        <f t="shared" si="5"/>
        <v>0.31467532467532466</v>
      </c>
      <c r="CM47" s="9">
        <v>-42.491</v>
      </c>
      <c r="CN47" s="9">
        <v>147.68100000000001</v>
      </c>
      <c r="CO47" s="1">
        <v>11</v>
      </c>
      <c r="CP47" s="1">
        <v>47</v>
      </c>
      <c r="CQ47" s="1">
        <v>18</v>
      </c>
      <c r="DC47" s="27">
        <v>34.997999999999998</v>
      </c>
    </row>
    <row r="48" spans="1:335">
      <c r="E48" s="4"/>
      <c r="F48" s="4"/>
      <c r="G48" s="4"/>
      <c r="H48" s="222"/>
      <c r="I48" s="1">
        <v>1.7</v>
      </c>
      <c r="J48" s="27" t="s">
        <v>85</v>
      </c>
      <c r="K48" s="261">
        <v>3212.4</v>
      </c>
      <c r="L48" s="270">
        <v>149.69999999999999</v>
      </c>
      <c r="M48" s="303">
        <f t="shared" si="4"/>
        <v>3.0340726356988985</v>
      </c>
      <c r="N48" s="35">
        <v>7.1472999999999995E-2</v>
      </c>
      <c r="O48" s="4">
        <v>1.0345E-2</v>
      </c>
      <c r="P48" s="259">
        <v>0.11891</v>
      </c>
      <c r="Q48" s="1">
        <v>2.069E-2</v>
      </c>
      <c r="R48" s="1">
        <v>1.0045E-2</v>
      </c>
      <c r="S48" s="1">
        <v>5.9940999999999996E-3</v>
      </c>
      <c r="T48" s="1">
        <v>9.5321999999999994E-3</v>
      </c>
      <c r="U48" s="1">
        <v>5.5751000000000004E-3</v>
      </c>
      <c r="V48" s="1">
        <v>2.8721999999999999</v>
      </c>
      <c r="W48" s="1">
        <v>2.8319000000000001</v>
      </c>
      <c r="X48" s="303">
        <v>2.8521000000000001</v>
      </c>
      <c r="Y48" s="1">
        <v>2.0145E-2</v>
      </c>
      <c r="Z48" s="1">
        <v>0.32949000000000001</v>
      </c>
      <c r="AA48" s="1">
        <v>0.32966000000000001</v>
      </c>
      <c r="AB48" s="1">
        <v>0.32958999999999999</v>
      </c>
      <c r="AC48" s="1">
        <v>1.6856999999999999E-4</v>
      </c>
      <c r="AD48" s="1">
        <v>0.10693</v>
      </c>
      <c r="AE48" s="1">
        <v>0.33690999999999999</v>
      </c>
      <c r="AF48" s="1">
        <v>8.5123999999999998E-3</v>
      </c>
      <c r="AG48" s="1">
        <v>0.34057999999999999</v>
      </c>
      <c r="AH48" s="1">
        <v>2.4329999999999998E-3</v>
      </c>
      <c r="AI48" s="1">
        <v>120</v>
      </c>
      <c r="AJ48" s="1">
        <v>0.37092000000000003</v>
      </c>
      <c r="AK48" s="1">
        <v>0.37153000000000003</v>
      </c>
      <c r="AL48" s="1">
        <v>0.37108999999999998</v>
      </c>
      <c r="AM48" s="1">
        <v>6.0946000000000004E-4</v>
      </c>
      <c r="AN48" s="1">
        <v>0.15382000000000001</v>
      </c>
      <c r="AO48" s="1">
        <v>0.41504000000000002</v>
      </c>
      <c r="AP48" s="1">
        <v>3.7047999999999998E-3</v>
      </c>
      <c r="AQ48" s="1">
        <v>0.43457000000000001</v>
      </c>
      <c r="AR48" s="1">
        <v>1.4767000000000001E-3</v>
      </c>
      <c r="AS48" s="1">
        <v>1.4525E-3</v>
      </c>
      <c r="AT48" s="1">
        <v>1.0748999999999999E-3</v>
      </c>
      <c r="AU48" s="1">
        <v>9.4944000000000001E-3</v>
      </c>
      <c r="AV48" s="1">
        <v>2.1667000000000001E-3</v>
      </c>
      <c r="AW48" s="1">
        <v>2.0617999999999999E-3</v>
      </c>
      <c r="AX48" s="1">
        <v>2.8203E-3</v>
      </c>
      <c r="AY48" s="2">
        <v>5.9599999999999999E-5</v>
      </c>
      <c r="AZ48" s="2">
        <v>7.5300000000000001E-5</v>
      </c>
      <c r="BA48" s="2">
        <v>1.06E-5</v>
      </c>
      <c r="BB48" s="2">
        <v>1.1199999999999999E-5</v>
      </c>
      <c r="BC48" s="1">
        <v>1.1049E-3</v>
      </c>
      <c r="BD48" s="1">
        <v>7.0376E-4</v>
      </c>
      <c r="BE48" s="1">
        <v>1.4168999999999999E-2</v>
      </c>
      <c r="BF48" s="1">
        <v>8.1854000000000007E-3</v>
      </c>
      <c r="BG48" s="1">
        <v>9.0563000000000004E-4</v>
      </c>
      <c r="BH48" s="1">
        <v>7.8485999999999996E-4</v>
      </c>
      <c r="BI48" s="1">
        <v>1.7045999999999999E-4</v>
      </c>
      <c r="BJ48" s="1">
        <v>1.2443999999999999E-4</v>
      </c>
      <c r="BK48" s="2">
        <v>5.0599999999999997E-5</v>
      </c>
      <c r="BL48" s="2">
        <v>4.7200000000000002E-5</v>
      </c>
      <c r="BM48" s="1">
        <v>0.21395</v>
      </c>
      <c r="BN48" s="1">
        <v>4.317E-2</v>
      </c>
      <c r="BO48" s="1">
        <v>8.3969000000000002E-2</v>
      </c>
      <c r="BP48" s="1">
        <v>8.2243999999999998E-2</v>
      </c>
      <c r="BQ48" s="1">
        <v>8.3105999999999999E-2</v>
      </c>
      <c r="BR48" s="1">
        <v>3.1216000000000001E-2</v>
      </c>
      <c r="BS48" s="1">
        <v>1.2197E-3</v>
      </c>
      <c r="BT48" s="1">
        <v>0.13084000000000001</v>
      </c>
      <c r="BU48" s="1">
        <v>5.3274000000000002E-2</v>
      </c>
      <c r="BV48" s="1">
        <v>11.837999999999999</v>
      </c>
      <c r="BW48" s="1">
        <v>7.3582999999999998</v>
      </c>
      <c r="BX48" s="259">
        <v>2.5743999999999998</v>
      </c>
      <c r="BY48" s="1">
        <v>0.13433999999999999</v>
      </c>
      <c r="BZ48" s="1">
        <v>0.25</v>
      </c>
      <c r="CA48" s="1">
        <v>1.5</v>
      </c>
      <c r="CB48" s="261">
        <v>150.26</v>
      </c>
      <c r="CC48" s="1">
        <v>0.35199999999999998</v>
      </c>
      <c r="CD48" s="1">
        <v>14</v>
      </c>
      <c r="CE48" s="1">
        <v>25</v>
      </c>
      <c r="CF48" s="1">
        <v>0</v>
      </c>
      <c r="CG48" s="1">
        <v>14</v>
      </c>
      <c r="CH48" s="1">
        <v>48</v>
      </c>
      <c r="CI48" s="1">
        <v>58</v>
      </c>
      <c r="CJ48" s="261">
        <v>748.98</v>
      </c>
      <c r="CK48" s="27">
        <v>1</v>
      </c>
      <c r="CL48" s="9">
        <f t="shared" si="5"/>
        <v>0.29471559633027522</v>
      </c>
      <c r="CM48" s="9">
        <v>-22.1845</v>
      </c>
      <c r="CN48" s="9">
        <v>166.8459</v>
      </c>
      <c r="CO48" s="1">
        <v>11</v>
      </c>
      <c r="CP48" s="1">
        <v>47</v>
      </c>
      <c r="CQ48" s="1">
        <v>18</v>
      </c>
      <c r="CR48" s="1">
        <v>28.92</v>
      </c>
      <c r="CS48" s="27">
        <v>315.60000000000002</v>
      </c>
      <c r="CT48" s="27" t="s">
        <v>87</v>
      </c>
      <c r="CU48" s="71">
        <v>0.61631944444444442</v>
      </c>
      <c r="CV48" s="1">
        <v>699.9</v>
      </c>
      <c r="CW48" s="1">
        <v>151.4</v>
      </c>
      <c r="CX48" s="1">
        <v>3.7</v>
      </c>
      <c r="CY48" s="27">
        <v>317.60000000000002</v>
      </c>
      <c r="CZ48" s="1">
        <v>-49.4</v>
      </c>
      <c r="DA48" s="27" t="s">
        <v>95</v>
      </c>
      <c r="DB48" s="1">
        <v>2.1</v>
      </c>
      <c r="DC48" s="27">
        <v>31.183</v>
      </c>
    </row>
    <row r="49" spans="1:110" s="63" customFormat="1">
      <c r="A49" s="67"/>
      <c r="E49" s="95"/>
      <c r="F49" s="95"/>
      <c r="G49" s="95"/>
      <c r="H49" s="222"/>
      <c r="I49" s="1">
        <v>1.7</v>
      </c>
      <c r="J49" s="66" t="s">
        <v>96</v>
      </c>
      <c r="K49" s="292">
        <v>3653.8</v>
      </c>
      <c r="L49" s="292">
        <v>25.7</v>
      </c>
      <c r="M49" s="303">
        <f t="shared" si="4"/>
        <v>2.7863690824486613</v>
      </c>
      <c r="N49" s="63">
        <v>1.8527999999999999E-2</v>
      </c>
      <c r="O49" s="63">
        <v>8.4895000000000005E-3</v>
      </c>
      <c r="P49" s="286">
        <v>3.3015999999999997E-2</v>
      </c>
      <c r="Q49" s="63">
        <v>1.6979000000000001E-2</v>
      </c>
      <c r="R49" s="63">
        <v>2.3976000000000002E-3</v>
      </c>
      <c r="S49" s="63">
        <v>1.3979000000000001E-3</v>
      </c>
      <c r="T49" s="63">
        <v>2.5084999999999999E-3</v>
      </c>
      <c r="U49" s="63">
        <v>1.4632E-3</v>
      </c>
      <c r="V49" s="63">
        <v>2.7789000000000001</v>
      </c>
      <c r="W49" s="63">
        <v>3.2128999999999999</v>
      </c>
      <c r="X49" s="312">
        <v>2.9958999999999998</v>
      </c>
      <c r="Y49" s="63">
        <v>0.217</v>
      </c>
      <c r="Z49" s="63">
        <v>0.27738000000000002</v>
      </c>
      <c r="AA49" s="63">
        <v>0.36053000000000002</v>
      </c>
      <c r="AB49" s="63">
        <v>0.35888999999999999</v>
      </c>
      <c r="AC49" s="63">
        <v>8.3150000000000002E-2</v>
      </c>
      <c r="AD49" s="63">
        <v>7.4225000000000003E-3</v>
      </c>
      <c r="AE49" s="63">
        <v>0.38085999999999998</v>
      </c>
      <c r="AF49" s="63">
        <v>2.6749E-4</v>
      </c>
      <c r="AG49" s="63">
        <v>0.39550999999999997</v>
      </c>
      <c r="AH49" s="63">
        <v>1.5868999999999999E-4</v>
      </c>
      <c r="AI49" s="63">
        <v>120</v>
      </c>
      <c r="AJ49" s="63">
        <v>0.36286000000000002</v>
      </c>
      <c r="AK49" s="63">
        <v>0.36702000000000001</v>
      </c>
      <c r="AL49" s="63">
        <v>0.36620999999999998</v>
      </c>
      <c r="AM49" s="63">
        <v>4.1612999999999997E-3</v>
      </c>
      <c r="AN49" s="63">
        <v>1.0933E-2</v>
      </c>
      <c r="AO49" s="63">
        <v>0.38085999999999998</v>
      </c>
      <c r="AP49" s="63">
        <v>2.8600000000000001E-4</v>
      </c>
      <c r="AQ49" s="63">
        <v>0.40039000000000002</v>
      </c>
      <c r="AR49" s="83">
        <v>7.3899999999999994E-5</v>
      </c>
      <c r="AS49" s="63">
        <v>4.8169E-4</v>
      </c>
      <c r="AT49" s="63">
        <v>5.8003999999999998E-4</v>
      </c>
      <c r="AU49" s="63">
        <v>5.4065999999999999E-4</v>
      </c>
      <c r="AV49" s="63">
        <v>4.3762E-4</v>
      </c>
      <c r="AW49" s="83">
        <v>3.7499999999999997E-5</v>
      </c>
      <c r="AX49" s="83">
        <v>4.8199999999999999E-5</v>
      </c>
      <c r="AY49" s="83">
        <v>1.5800000000000001E-5</v>
      </c>
      <c r="AZ49" s="83">
        <v>1.6099999999999998E-5</v>
      </c>
      <c r="BA49" s="83">
        <v>1.0899999999999999E-6</v>
      </c>
      <c r="BB49" s="83">
        <v>9.2800000000000005E-7</v>
      </c>
      <c r="BC49" s="63">
        <v>2.7914999999999998E-4</v>
      </c>
      <c r="BD49" s="63">
        <v>2.1923999999999999E-4</v>
      </c>
      <c r="BE49" s="63">
        <v>7.5799999999999999E-4</v>
      </c>
      <c r="BF49" s="63">
        <v>6.5430000000000002E-4</v>
      </c>
      <c r="BG49" s="83">
        <v>7.1400000000000001E-5</v>
      </c>
      <c r="BH49" s="83">
        <v>1.0230000000000001E-4</v>
      </c>
      <c r="BI49" s="83">
        <v>9.9599999999999995E-6</v>
      </c>
      <c r="BJ49" s="83">
        <v>1.0499999999999999E-5</v>
      </c>
      <c r="BK49" s="83">
        <v>2.3199999999999998E-6</v>
      </c>
      <c r="BL49" s="83">
        <v>2.5600000000000001E-6</v>
      </c>
      <c r="BM49" s="63">
        <v>8.2132999999999998E-3</v>
      </c>
      <c r="BN49" s="63">
        <v>4.4894999999999996E-3</v>
      </c>
      <c r="BO49" s="63">
        <v>1.6331E-3</v>
      </c>
      <c r="BP49" s="63">
        <v>1.7385E-3</v>
      </c>
      <c r="BQ49" s="63">
        <v>1.6858000000000001E-3</v>
      </c>
      <c r="BR49" s="63">
        <v>8.3701999999999995E-4</v>
      </c>
      <c r="BS49" s="83">
        <v>7.4599999999999997E-5</v>
      </c>
      <c r="BT49" s="63">
        <v>6.5275000000000003E-3</v>
      </c>
      <c r="BU49" s="63">
        <v>4.5668000000000002E-3</v>
      </c>
      <c r="BV49" s="63">
        <v>13.771000000000001</v>
      </c>
      <c r="BW49" s="63">
        <v>10.706</v>
      </c>
      <c r="BX49" s="286">
        <v>4.8719999999999999</v>
      </c>
      <c r="BY49" s="63">
        <v>0.23671</v>
      </c>
      <c r="BZ49" s="63">
        <v>0.3</v>
      </c>
      <c r="CA49" s="63">
        <v>2</v>
      </c>
      <c r="CB49" s="292">
        <v>337.01</v>
      </c>
      <c r="CC49" s="63">
        <v>0.31900000000000001</v>
      </c>
      <c r="CD49" s="63">
        <v>14</v>
      </c>
      <c r="CE49" s="63">
        <v>50</v>
      </c>
      <c r="CF49" s="63">
        <v>0</v>
      </c>
      <c r="CG49" s="63">
        <v>15</v>
      </c>
      <c r="CH49" s="63">
        <v>6</v>
      </c>
      <c r="CI49" s="63">
        <v>37</v>
      </c>
      <c r="CJ49" s="292">
        <v>269.8</v>
      </c>
      <c r="CK49" s="63">
        <v>1</v>
      </c>
      <c r="CL49" s="9">
        <f t="shared" si="5"/>
        <v>0.30552721799481564</v>
      </c>
      <c r="CM49" s="63">
        <v>-77.730999999999995</v>
      </c>
      <c r="CN49" s="63">
        <v>167.5881</v>
      </c>
      <c r="CO49" s="1">
        <v>11</v>
      </c>
      <c r="CP49" s="1">
        <v>47</v>
      </c>
      <c r="CQ49" s="1">
        <v>18</v>
      </c>
      <c r="CR49" s="63">
        <v>33.590000000000003</v>
      </c>
      <c r="CS49" s="63">
        <v>187.8</v>
      </c>
      <c r="CT49" s="66" t="s">
        <v>87</v>
      </c>
      <c r="CU49" s="63">
        <v>0.62847222222222221</v>
      </c>
      <c r="CV49" s="63">
        <v>35.799999999999997</v>
      </c>
      <c r="CW49" s="63">
        <v>26.5</v>
      </c>
      <c r="CX49" s="63">
        <v>-0.2</v>
      </c>
      <c r="CY49" s="63">
        <v>339.7</v>
      </c>
      <c r="CZ49" s="63">
        <v>-27.2</v>
      </c>
      <c r="DA49" s="63" t="s">
        <v>88</v>
      </c>
      <c r="DB49" s="63">
        <v>2</v>
      </c>
      <c r="DC49" s="66">
        <v>-0.19800000000000001</v>
      </c>
    </row>
    <row r="50" spans="1:110" s="7" customFormat="1">
      <c r="A50" s="72"/>
      <c r="H50" s="32"/>
      <c r="I50" s="7">
        <v>1.7</v>
      </c>
      <c r="J50" s="40" t="s">
        <v>67</v>
      </c>
      <c r="K50" s="262">
        <v>5590.1</v>
      </c>
      <c r="L50" s="262">
        <v>133.6</v>
      </c>
      <c r="M50" s="304">
        <f t="shared" ref="M50:M81" si="7">1/AB50</f>
        <v>3.3573946617424877</v>
      </c>
      <c r="N50" s="7">
        <v>4.0617E-2</v>
      </c>
      <c r="O50" s="7">
        <v>2.0494999999999999E-2</v>
      </c>
      <c r="P50" s="260">
        <v>7.1929000000000007E-2</v>
      </c>
      <c r="Q50" s="7">
        <v>4.0991E-2</v>
      </c>
      <c r="R50" s="7">
        <v>8.7063999999999996E-3</v>
      </c>
      <c r="S50" s="7">
        <v>5.1263000000000003E-3</v>
      </c>
      <c r="T50" s="7">
        <v>8.0321999999999998E-3</v>
      </c>
      <c r="U50" s="7">
        <v>4.7421E-3</v>
      </c>
      <c r="V50" s="7">
        <v>3.1859999999999999</v>
      </c>
      <c r="W50" s="7">
        <v>3.6294</v>
      </c>
      <c r="X50" s="304">
        <v>3.4077000000000002</v>
      </c>
      <c r="Y50" s="7">
        <v>0.22169</v>
      </c>
      <c r="Z50" s="7">
        <v>0.29385</v>
      </c>
      <c r="AA50" s="7">
        <v>0.30684</v>
      </c>
      <c r="AB50" s="7">
        <v>0.29785</v>
      </c>
      <c r="AC50" s="7">
        <v>1.2999E-2</v>
      </c>
      <c r="AD50" s="7">
        <v>2.6862E-2</v>
      </c>
      <c r="AE50" s="7">
        <v>0.31738</v>
      </c>
      <c r="AF50" s="7">
        <v>3.7559999999999998E-3</v>
      </c>
      <c r="AG50" s="7">
        <v>0.33690999999999999</v>
      </c>
      <c r="AH50" s="7">
        <v>2.2488999999999999E-3</v>
      </c>
      <c r="AI50" s="7">
        <v>80</v>
      </c>
      <c r="AJ50" s="7">
        <v>0.29943999999999998</v>
      </c>
      <c r="AK50" s="7">
        <v>0.30432999999999999</v>
      </c>
      <c r="AL50" s="7">
        <v>0.30273</v>
      </c>
      <c r="AM50" s="7">
        <v>4.8912000000000001E-3</v>
      </c>
      <c r="AN50" s="7">
        <v>5.5629999999999999E-2</v>
      </c>
      <c r="AO50" s="7">
        <v>0.34179999999999999</v>
      </c>
      <c r="AP50" s="7">
        <v>7.9843999999999998E-4</v>
      </c>
      <c r="AQ50" s="7">
        <v>0.39062999999999998</v>
      </c>
      <c r="AR50" s="7">
        <v>4.2682000000000001E-4</v>
      </c>
      <c r="AS50" s="7">
        <v>5.8012999999999997E-3</v>
      </c>
      <c r="AT50" s="7">
        <v>6.5285999999999999E-3</v>
      </c>
      <c r="AU50" s="7">
        <v>1.0160000000000001E-2</v>
      </c>
      <c r="AV50" s="7">
        <v>1.7259E-2</v>
      </c>
      <c r="AW50" s="7">
        <v>6.0813000000000002E-4</v>
      </c>
      <c r="AX50" s="7">
        <v>5.1595999999999999E-4</v>
      </c>
      <c r="AY50" s="7">
        <v>7.5374000000000003E-4</v>
      </c>
      <c r="AZ50" s="7">
        <v>1.3446E-3</v>
      </c>
      <c r="BA50" s="7">
        <v>1.1425999999999999E-4</v>
      </c>
      <c r="BB50" s="80">
        <v>9.8300000000000004E-5</v>
      </c>
      <c r="BC50" s="7">
        <v>2.3108999999999998E-3</v>
      </c>
      <c r="BD50" s="7">
        <v>1.5138E-3</v>
      </c>
      <c r="BE50" s="7">
        <v>6.4507000000000002E-3</v>
      </c>
      <c r="BF50" s="7">
        <v>5.6143E-3</v>
      </c>
      <c r="BG50" s="7">
        <v>5.1710000000000005E-4</v>
      </c>
      <c r="BH50" s="7">
        <v>4.8573000000000003E-4</v>
      </c>
      <c r="BI50" s="7">
        <v>1.3316000000000001E-4</v>
      </c>
      <c r="BJ50" s="80">
        <v>9.5799999999999998E-5</v>
      </c>
      <c r="BK50" s="80">
        <v>4.2500000000000003E-5</v>
      </c>
      <c r="BL50" s="80">
        <v>4.2700000000000001E-5</v>
      </c>
      <c r="BM50" s="7">
        <v>3.9093999999999997E-2</v>
      </c>
      <c r="BN50" s="7">
        <v>2.4736000000000001E-2</v>
      </c>
      <c r="BO50" s="7">
        <v>2.0999E-2</v>
      </c>
      <c r="BP50" s="7">
        <v>2.274E-2</v>
      </c>
      <c r="BQ50" s="7">
        <v>2.1870000000000001E-2</v>
      </c>
      <c r="BR50" s="7">
        <v>3.8389E-2</v>
      </c>
      <c r="BS50" s="7">
        <v>1.2312E-3</v>
      </c>
      <c r="BT50" s="7">
        <v>1.7224E-2</v>
      </c>
      <c r="BU50" s="7">
        <v>4.5668E-2</v>
      </c>
      <c r="BV50" s="7">
        <v>8.2615999999999996</v>
      </c>
      <c r="BW50" s="7">
        <v>6.7697000000000003</v>
      </c>
      <c r="BX50" s="260">
        <v>1.7876000000000001</v>
      </c>
      <c r="BY50" s="7">
        <v>0.48636000000000001</v>
      </c>
      <c r="BZ50" s="7">
        <v>0.25</v>
      </c>
      <c r="CA50" s="7">
        <v>1.1000000000000001</v>
      </c>
      <c r="CB50" s="262">
        <v>133.22</v>
      </c>
      <c r="CC50" s="7">
        <v>0.39500000000000002</v>
      </c>
      <c r="CD50" s="7">
        <v>16</v>
      </c>
      <c r="CE50" s="7">
        <v>40</v>
      </c>
      <c r="CF50" s="7">
        <v>0</v>
      </c>
      <c r="CG50" s="7">
        <v>17</v>
      </c>
      <c r="CH50" s="7">
        <v>2</v>
      </c>
      <c r="CI50" s="7">
        <v>22</v>
      </c>
      <c r="CJ50" s="262">
        <v>264.69</v>
      </c>
      <c r="CK50" s="40">
        <v>1</v>
      </c>
      <c r="CL50" s="58">
        <f t="shared" ref="CL50:CL81" si="8">K50/(((CG50*3600)+(CH50*60)+CI50)-((CO50*3600)+(CP50*60)+CQ50))</f>
        <v>0.29570990266610242</v>
      </c>
      <c r="CM50" s="58">
        <v>-19.934799999999999</v>
      </c>
      <c r="CN50" s="58">
        <v>134.3295</v>
      </c>
      <c r="CO50" s="7">
        <v>11</v>
      </c>
      <c r="CP50" s="7">
        <v>47</v>
      </c>
      <c r="CQ50" s="7">
        <v>18</v>
      </c>
      <c r="CT50" s="40"/>
      <c r="DA50" s="40"/>
      <c r="DC50" s="40">
        <v>36.652000000000001</v>
      </c>
    </row>
    <row r="51" spans="1:110" s="4" customFormat="1">
      <c r="A51" s="28" t="s">
        <v>126</v>
      </c>
      <c r="B51" s="4">
        <v>-68.2</v>
      </c>
      <c r="C51" s="4">
        <v>-24</v>
      </c>
      <c r="D51" s="4">
        <v>37</v>
      </c>
      <c r="E51" s="222">
        <v>-7</v>
      </c>
      <c r="F51" s="222">
        <v>16.100000000000001</v>
      </c>
      <c r="G51" s="222">
        <v>9.4</v>
      </c>
      <c r="H51" s="32">
        <f t="shared" ref="H51:H57" si="9">(E51^2+F51^2+G51^2)^0.5</f>
        <v>19.91406538103157</v>
      </c>
      <c r="I51" s="4">
        <v>0.32</v>
      </c>
      <c r="J51" s="29" t="s">
        <v>97</v>
      </c>
      <c r="K51" s="270">
        <v>668.4</v>
      </c>
      <c r="L51" s="270">
        <v>286.60000000000002</v>
      </c>
      <c r="M51" s="303">
        <f t="shared" si="7"/>
        <v>1.735598868389538</v>
      </c>
      <c r="N51" s="35">
        <v>2.4263E-2</v>
      </c>
      <c r="O51" s="4">
        <v>5.5662999999999997E-3</v>
      </c>
      <c r="P51" s="269">
        <v>3.703E-2</v>
      </c>
      <c r="Q51" s="4">
        <v>1.1133000000000001E-2</v>
      </c>
      <c r="R51" s="4">
        <v>1.2574999999999999E-3</v>
      </c>
      <c r="S51" s="4">
        <v>7.5204999999999998E-4</v>
      </c>
      <c r="T51" s="4">
        <v>1.7041000000000001E-3</v>
      </c>
      <c r="U51" s="4">
        <v>9.9211000000000004E-4</v>
      </c>
      <c r="V51" s="4">
        <v>1.6336999999999999</v>
      </c>
      <c r="W51" s="4">
        <v>1.5983000000000001</v>
      </c>
      <c r="X51" s="303">
        <v>1.6160000000000001</v>
      </c>
      <c r="Y51" s="4">
        <v>1.7729000000000002E-2</v>
      </c>
      <c r="Z51" s="4">
        <v>0.57489999999999997</v>
      </c>
      <c r="AA51" s="4">
        <v>0.57647000000000004</v>
      </c>
      <c r="AB51" s="4">
        <v>0.57616999999999996</v>
      </c>
      <c r="AC51" s="4">
        <v>1.5786999999999999E-3</v>
      </c>
      <c r="AD51" s="4">
        <v>4.2494999999999998E-3</v>
      </c>
      <c r="AE51" s="4">
        <v>0.75683999999999996</v>
      </c>
      <c r="AF51" s="180">
        <v>2.5299999999999998E-5</v>
      </c>
      <c r="AG51" s="4">
        <v>1.0498000000000001</v>
      </c>
      <c r="AH51" s="180">
        <v>8.7599999999999996E-7</v>
      </c>
      <c r="AI51" s="4">
        <v>120</v>
      </c>
      <c r="AJ51" s="4">
        <v>0.57394000000000001</v>
      </c>
      <c r="AK51" s="4">
        <v>0.57643</v>
      </c>
      <c r="AL51" s="4">
        <v>0.57616999999999996</v>
      </c>
      <c r="AM51" s="4">
        <v>2.4853000000000002E-3</v>
      </c>
      <c r="AN51" s="4">
        <v>4.7707000000000001E-3</v>
      </c>
      <c r="AO51" s="4">
        <v>0.60058999999999996</v>
      </c>
      <c r="AP51" s="180">
        <v>1.36E-5</v>
      </c>
      <c r="AQ51" s="4">
        <v>0.69335999999999998</v>
      </c>
      <c r="AR51" s="180">
        <v>3.7500000000000001E-6</v>
      </c>
      <c r="AS51" s="180">
        <v>4.7599999999999998E-5</v>
      </c>
      <c r="AT51" s="180">
        <v>6.02E-5</v>
      </c>
      <c r="AU51" s="4">
        <v>1.2378000000000001E-3</v>
      </c>
      <c r="AV51" s="4">
        <v>1.1689000000000001E-3</v>
      </c>
      <c r="AW51" s="180">
        <v>6.4999999999999994E-5</v>
      </c>
      <c r="AX51" s="4">
        <v>1.2022E-4</v>
      </c>
      <c r="AY51" s="180">
        <v>1.7799999999999999E-5</v>
      </c>
      <c r="AZ51" s="180">
        <v>1.5E-5</v>
      </c>
      <c r="BA51" s="180">
        <v>2.4399999999999999E-6</v>
      </c>
      <c r="BB51" s="180">
        <v>2.04E-6</v>
      </c>
      <c r="BC51" s="180">
        <v>4.8900000000000003E-5</v>
      </c>
      <c r="BD51" s="180">
        <v>6.7700000000000006E-5</v>
      </c>
      <c r="BE51" s="4">
        <v>8.3045000000000005E-4</v>
      </c>
      <c r="BF51" s="4">
        <v>6.1817999999999997E-4</v>
      </c>
      <c r="BG51" s="180">
        <v>5.52E-5</v>
      </c>
      <c r="BH51" s="180">
        <v>8.5199999999999997E-5</v>
      </c>
      <c r="BI51" s="180">
        <v>1.22E-5</v>
      </c>
      <c r="BJ51" s="180">
        <v>9.5100000000000004E-6</v>
      </c>
      <c r="BK51" s="180">
        <v>2.8200000000000001E-6</v>
      </c>
      <c r="BL51" s="180">
        <v>2.34E-6</v>
      </c>
      <c r="BM51" s="4">
        <v>3.9598000000000003E-3</v>
      </c>
      <c r="BN51" s="4">
        <v>1.2926000000000001E-3</v>
      </c>
      <c r="BO51" s="4">
        <v>2.6274000000000002E-4</v>
      </c>
      <c r="BP51" s="4">
        <v>4.8292000000000002E-4</v>
      </c>
      <c r="BQ51" s="4">
        <v>3.7282999999999999E-4</v>
      </c>
      <c r="BR51" s="4">
        <v>4.3543E-4</v>
      </c>
      <c r="BS51" s="4">
        <v>1.5569E-4</v>
      </c>
      <c r="BT51" s="4">
        <v>3.5869999999999999E-3</v>
      </c>
      <c r="BU51" s="4">
        <v>1.3638999999999999E-3</v>
      </c>
      <c r="BV51" s="4">
        <v>29.446000000000002</v>
      </c>
      <c r="BW51" s="4">
        <v>19.71</v>
      </c>
      <c r="BX51" s="269">
        <v>10.621</v>
      </c>
      <c r="BY51" s="4">
        <v>0.46411000000000002</v>
      </c>
      <c r="BZ51" s="4">
        <v>0.5</v>
      </c>
      <c r="CA51" s="4">
        <v>7.5</v>
      </c>
      <c r="CB51" s="270">
        <v>285.26</v>
      </c>
      <c r="CC51" s="29">
        <v>0.317</v>
      </c>
      <c r="CD51" s="29">
        <v>18</v>
      </c>
      <c r="CE51" s="29">
        <v>0</v>
      </c>
      <c r="CF51" s="29">
        <v>0</v>
      </c>
      <c r="CG51" s="29">
        <v>18</v>
      </c>
      <c r="CH51" s="29">
        <v>16</v>
      </c>
      <c r="CI51" s="29">
        <v>24</v>
      </c>
      <c r="CJ51" s="293">
        <v>128.97999999999999</v>
      </c>
      <c r="CK51" s="29">
        <v>1</v>
      </c>
      <c r="CL51" s="9">
        <f t="shared" si="8"/>
        <v>0.30830258302583025</v>
      </c>
      <c r="CM51" s="9">
        <v>-70.662000000000006</v>
      </c>
      <c r="CN51" s="9">
        <v>-8.3209999999999997</v>
      </c>
      <c r="CO51" s="4">
        <v>17</v>
      </c>
      <c r="CP51" s="4">
        <v>40</v>
      </c>
      <c r="CQ51" s="4">
        <v>16</v>
      </c>
      <c r="CT51" s="29"/>
      <c r="DA51" s="29"/>
      <c r="DC51" s="29">
        <v>-27.07</v>
      </c>
    </row>
    <row r="52" spans="1:110" s="112" customFormat="1">
      <c r="A52" s="133">
        <v>41947</v>
      </c>
      <c r="B52" s="112">
        <v>43.1</v>
      </c>
      <c r="C52" s="112">
        <v>115.8</v>
      </c>
      <c r="D52" s="112">
        <v>22.2</v>
      </c>
      <c r="E52" s="201">
        <v>-7.2</v>
      </c>
      <c r="F52" s="201">
        <v>-12.1</v>
      </c>
      <c r="G52" s="201">
        <v>-7.7</v>
      </c>
      <c r="H52" s="32">
        <f t="shared" si="9"/>
        <v>16.048052841388579</v>
      </c>
      <c r="I52" s="112">
        <v>0.45</v>
      </c>
      <c r="J52" s="118" t="s">
        <v>45</v>
      </c>
      <c r="K52" s="290">
        <v>1305.2</v>
      </c>
      <c r="L52" s="290">
        <v>270.3</v>
      </c>
      <c r="M52" s="313">
        <f t="shared" si="7"/>
        <v>2.9049500348594006</v>
      </c>
      <c r="N52" s="131">
        <v>0.18401000000000001</v>
      </c>
      <c r="O52" s="112">
        <v>3.2225999999999998E-2</v>
      </c>
      <c r="P52" s="284">
        <v>0.29865999999999998</v>
      </c>
      <c r="Q52" s="112">
        <v>6.4451999999999995E-2</v>
      </c>
      <c r="R52" s="112">
        <v>6.7127000000000003E-3</v>
      </c>
      <c r="S52" s="112">
        <v>4.0146000000000001E-3</v>
      </c>
      <c r="T52" s="112">
        <v>1.4199E-2</v>
      </c>
      <c r="U52" s="112">
        <v>8.2875999999999991E-3</v>
      </c>
      <c r="V52" s="112">
        <v>2.802</v>
      </c>
      <c r="W52" s="112">
        <v>2.5175000000000001</v>
      </c>
      <c r="X52" s="313">
        <v>2.6598000000000002</v>
      </c>
      <c r="Y52" s="112">
        <v>0.14222000000000001</v>
      </c>
      <c r="Z52" s="112">
        <v>0.34415000000000001</v>
      </c>
      <c r="AA52" s="112">
        <v>0.34487000000000001</v>
      </c>
      <c r="AB52" s="112">
        <v>0.34423999999999999</v>
      </c>
      <c r="AC52" s="112">
        <v>7.2811999999999996E-4</v>
      </c>
      <c r="AD52" s="112">
        <v>0.17372000000000001</v>
      </c>
      <c r="AE52" s="112">
        <v>0.35155999999999998</v>
      </c>
      <c r="AF52" s="112">
        <v>2.1844999999999998E-3</v>
      </c>
      <c r="AG52" s="112">
        <v>0.38696000000000003</v>
      </c>
      <c r="AH52" s="112">
        <v>1.2526E-3</v>
      </c>
      <c r="AI52" s="112">
        <v>80</v>
      </c>
      <c r="AJ52" s="112">
        <v>0.33173000000000002</v>
      </c>
      <c r="AK52" s="112">
        <v>0.33260000000000001</v>
      </c>
      <c r="AL52" s="112">
        <v>0.33202999999999999</v>
      </c>
      <c r="AM52" s="112">
        <v>8.7060000000000002E-4</v>
      </c>
      <c r="AN52" s="112">
        <v>0.33280999999999999</v>
      </c>
      <c r="AO52" s="112">
        <v>0.83008000000000004</v>
      </c>
      <c r="AP52" s="132">
        <v>6.9900000000000005E-5</v>
      </c>
      <c r="AQ52" s="112">
        <v>0.84960999999999998</v>
      </c>
      <c r="AR52" s="132">
        <v>8.7399999999999997E-5</v>
      </c>
      <c r="AS52" s="112">
        <v>3.1933E-3</v>
      </c>
      <c r="AT52" s="112">
        <v>2.4448E-3</v>
      </c>
      <c r="AU52" s="112">
        <v>1.6132E-3</v>
      </c>
      <c r="AV52" s="112">
        <v>1.8633000000000001E-4</v>
      </c>
      <c r="AW52" s="112">
        <v>1.7878999999999999E-4</v>
      </c>
      <c r="AX52" s="112">
        <v>2.4256000000000001E-4</v>
      </c>
      <c r="AY52" s="112">
        <v>1.3872E-4</v>
      </c>
      <c r="AZ52" s="112">
        <v>1.0069999999999999E-4</v>
      </c>
      <c r="BA52" s="132">
        <v>1.9300000000000002E-5</v>
      </c>
      <c r="BB52" s="132">
        <v>1.9000000000000001E-5</v>
      </c>
      <c r="BC52" s="112">
        <v>2.0628999999999999E-3</v>
      </c>
      <c r="BD52" s="112">
        <v>2.4223999999999999E-3</v>
      </c>
      <c r="BE52" s="112">
        <v>4.9214999999999997E-3</v>
      </c>
      <c r="BF52" s="112">
        <v>5.8326999999999997E-3</v>
      </c>
      <c r="BG52" s="112">
        <v>2.2612000000000001E-4</v>
      </c>
      <c r="BH52" s="112">
        <v>2.4959E-4</v>
      </c>
      <c r="BI52" s="132">
        <v>7.47E-5</v>
      </c>
      <c r="BJ52" s="132">
        <v>5.7500000000000002E-5</v>
      </c>
      <c r="BK52" s="132">
        <v>4.7599999999999998E-5</v>
      </c>
      <c r="BL52" s="132">
        <v>5.5699999999999999E-5</v>
      </c>
      <c r="BM52" s="112">
        <v>0.70540999999999998</v>
      </c>
      <c r="BN52" s="112">
        <v>0.25218000000000002</v>
      </c>
      <c r="BO52" s="112">
        <v>3.3945999999999997E-2</v>
      </c>
      <c r="BP52" s="112">
        <v>0.18181</v>
      </c>
      <c r="BQ52" s="112">
        <v>0.10788</v>
      </c>
      <c r="BR52" s="112">
        <v>7.7281000000000002E-2</v>
      </c>
      <c r="BS52" s="112">
        <v>0.10456</v>
      </c>
      <c r="BT52" s="112">
        <v>0.59753000000000001</v>
      </c>
      <c r="BU52" s="112">
        <v>0.26374999999999998</v>
      </c>
      <c r="BV52" s="112">
        <v>44.491</v>
      </c>
      <c r="BW52" s="112">
        <v>28.288</v>
      </c>
      <c r="BX52" s="284">
        <v>6.5388999999999999</v>
      </c>
      <c r="BY52" s="112">
        <v>1.1346000000000001</v>
      </c>
      <c r="BZ52" s="112">
        <v>0.2</v>
      </c>
      <c r="CA52" s="112">
        <v>1</v>
      </c>
      <c r="CB52" s="290">
        <v>271.92</v>
      </c>
      <c r="CC52" s="118">
        <v>0.36299999999999999</v>
      </c>
      <c r="CD52" s="118">
        <v>21</v>
      </c>
      <c r="CE52" s="118">
        <v>0</v>
      </c>
      <c r="CF52" s="118">
        <v>0</v>
      </c>
      <c r="CG52" s="118">
        <v>21</v>
      </c>
      <c r="CH52" s="118">
        <v>17</v>
      </c>
      <c r="CI52" s="118">
        <v>1</v>
      </c>
      <c r="CJ52" s="323">
        <v>631.02</v>
      </c>
      <c r="CK52" s="118">
        <v>1</v>
      </c>
      <c r="CL52" s="111">
        <f t="shared" si="8"/>
        <v>0.34248228811335607</v>
      </c>
      <c r="CM52" s="111">
        <v>44.1999</v>
      </c>
      <c r="CN52" s="111">
        <v>131.97730000000001</v>
      </c>
      <c r="CO52" s="112">
        <v>20</v>
      </c>
      <c r="CP52" s="112">
        <v>13</v>
      </c>
      <c r="CQ52" s="112">
        <v>30</v>
      </c>
      <c r="CT52" s="118"/>
      <c r="DA52" s="118"/>
      <c r="DC52" s="118">
        <v>47.744</v>
      </c>
    </row>
    <row r="53" spans="1:110" s="4" customFormat="1">
      <c r="A53" s="54">
        <v>41926</v>
      </c>
      <c r="B53" s="4">
        <v>-2</v>
      </c>
      <c r="C53" s="4">
        <v>119.2</v>
      </c>
      <c r="D53" s="4">
        <v>27.2</v>
      </c>
      <c r="E53" s="222">
        <v>15</v>
      </c>
      <c r="F53" s="222">
        <v>-6.9</v>
      </c>
      <c r="G53" s="222">
        <v>-3.5</v>
      </c>
      <c r="H53" s="32">
        <f t="shared" si="9"/>
        <v>16.877796064652518</v>
      </c>
      <c r="I53" s="4">
        <v>0.1</v>
      </c>
      <c r="J53" s="29" t="s">
        <v>56</v>
      </c>
      <c r="K53" s="270">
        <v>2005.7</v>
      </c>
      <c r="L53" s="270">
        <v>238.7</v>
      </c>
      <c r="M53" s="303">
        <f t="shared" si="7"/>
        <v>1.5198492309562892</v>
      </c>
      <c r="N53" s="35">
        <v>1.6535999999999999E-2</v>
      </c>
      <c r="O53" s="4">
        <v>9.3215999999999993E-3</v>
      </c>
      <c r="P53" s="269">
        <v>2.5801000000000001E-2</v>
      </c>
      <c r="Q53" s="4">
        <v>1.8643E-2</v>
      </c>
      <c r="R53" s="4">
        <v>3.0574999999999999E-3</v>
      </c>
      <c r="S53" s="4">
        <v>1.8051E-3</v>
      </c>
      <c r="T53" s="4">
        <v>2.7677000000000001E-3</v>
      </c>
      <c r="U53" s="4">
        <v>1.6623E-3</v>
      </c>
      <c r="V53" s="4">
        <v>1.0978000000000001</v>
      </c>
      <c r="W53" s="4">
        <v>1.4028</v>
      </c>
      <c r="X53" s="303">
        <v>1.2503</v>
      </c>
      <c r="Y53" s="4">
        <v>0.15248</v>
      </c>
      <c r="Z53" s="4">
        <v>0.65747</v>
      </c>
      <c r="AA53" s="4">
        <v>0.65964</v>
      </c>
      <c r="AB53" s="4">
        <v>0.65795999999999999</v>
      </c>
      <c r="AC53" s="4">
        <v>2.1743999999999999E-3</v>
      </c>
      <c r="AD53" s="4">
        <v>2.1938999999999999E-3</v>
      </c>
      <c r="AE53" s="4">
        <v>0.66161999999999999</v>
      </c>
      <c r="AF53" s="180">
        <v>7.9200000000000001E-5</v>
      </c>
      <c r="AG53" s="4">
        <v>0.67017000000000004</v>
      </c>
      <c r="AH53" s="4">
        <v>2.5982000000000002E-4</v>
      </c>
      <c r="AI53" s="4">
        <v>80</v>
      </c>
      <c r="AJ53" s="4">
        <v>0.66578999999999999</v>
      </c>
      <c r="AK53" s="4">
        <v>0.73462000000000005</v>
      </c>
      <c r="AL53" s="4">
        <v>0.69335999999999998</v>
      </c>
      <c r="AM53" s="4">
        <v>6.8831000000000003E-2</v>
      </c>
      <c r="AN53" s="4">
        <v>1.2497000000000001E-3</v>
      </c>
      <c r="AO53" s="4">
        <v>0.72265999999999997</v>
      </c>
      <c r="AP53" s="4">
        <v>1.8556000000000001E-4</v>
      </c>
      <c r="AQ53" s="4">
        <v>0.79101999999999995</v>
      </c>
      <c r="AR53" s="4">
        <v>1.1079E-4</v>
      </c>
      <c r="AS53" s="4">
        <v>2.4803E-4</v>
      </c>
      <c r="AT53" s="180">
        <v>5.3600000000000002E-5</v>
      </c>
      <c r="AU53" s="4">
        <v>1.1379000000000001E-3</v>
      </c>
      <c r="AV53" s="4">
        <v>6.9607000000000002E-4</v>
      </c>
      <c r="AW53" s="4">
        <v>7.5230999999999996E-4</v>
      </c>
      <c r="AX53" s="4">
        <v>6.9740999999999998E-4</v>
      </c>
      <c r="AY53" s="180">
        <v>1.4800000000000001E-5</v>
      </c>
      <c r="AZ53" s="180">
        <v>1.8099999999999999E-5</v>
      </c>
      <c r="BA53" s="180">
        <v>2.94E-5</v>
      </c>
      <c r="BB53" s="180">
        <v>4.2599999999999999E-6</v>
      </c>
      <c r="BC53" s="4">
        <v>3.8063000000000002E-4</v>
      </c>
      <c r="BD53" s="4">
        <v>4.4816000000000002E-4</v>
      </c>
      <c r="BE53" s="4">
        <v>3.7055999999999999E-3</v>
      </c>
      <c r="BF53" s="4">
        <v>3.6619000000000001E-3</v>
      </c>
      <c r="BG53" s="4">
        <v>7.0343999999999995E-4</v>
      </c>
      <c r="BH53" s="4">
        <v>3.8671000000000002E-4</v>
      </c>
      <c r="BI53" s="4">
        <v>1.3388000000000001E-4</v>
      </c>
      <c r="BJ53" s="180">
        <v>8.7700000000000004E-5</v>
      </c>
      <c r="BK53" s="180">
        <v>4.3300000000000002E-5</v>
      </c>
      <c r="BL53" s="180">
        <v>4.3300000000000002E-5</v>
      </c>
      <c r="BM53" s="4">
        <v>9.5119000000000002E-3</v>
      </c>
      <c r="BN53" s="4">
        <v>1.5354E-2</v>
      </c>
      <c r="BO53" s="4">
        <v>6.8276999999999999E-3</v>
      </c>
      <c r="BP53" s="4">
        <v>5.4869000000000003E-3</v>
      </c>
      <c r="BQ53" s="4">
        <v>6.1573000000000001E-3</v>
      </c>
      <c r="BR53" s="4">
        <v>1.7419E-2</v>
      </c>
      <c r="BS53" s="4">
        <v>9.4808000000000002E-4</v>
      </c>
      <c r="BT53" s="4">
        <v>3.3544999999999998E-3</v>
      </c>
      <c r="BU53" s="4">
        <v>2.3219E-2</v>
      </c>
      <c r="BV53" s="4">
        <v>8.4387000000000008</v>
      </c>
      <c r="BW53" s="4">
        <v>7.8741000000000003</v>
      </c>
      <c r="BX53" s="269">
        <v>1.5448</v>
      </c>
      <c r="BY53" s="4">
        <v>0.14446999999999999</v>
      </c>
      <c r="BZ53" s="4">
        <v>0.6</v>
      </c>
      <c r="CA53" s="4">
        <v>2.5</v>
      </c>
      <c r="CB53" s="270">
        <v>317.52</v>
      </c>
      <c r="CC53" s="29">
        <v>0.34</v>
      </c>
      <c r="CD53" s="29">
        <v>12</v>
      </c>
      <c r="CE53" s="29">
        <v>30</v>
      </c>
      <c r="CF53" s="29">
        <v>0</v>
      </c>
      <c r="CG53" s="29">
        <v>12</v>
      </c>
      <c r="CH53" s="29">
        <v>48</v>
      </c>
      <c r="CI53" s="29">
        <v>17</v>
      </c>
      <c r="CJ53" s="293">
        <v>589.79999999999995</v>
      </c>
      <c r="CK53" s="29">
        <v>1</v>
      </c>
      <c r="CL53" s="9">
        <f t="shared" si="8"/>
        <v>0.23338375610891321</v>
      </c>
      <c r="CM53" s="9">
        <v>7.5354700000000001</v>
      </c>
      <c r="CN53" s="9">
        <v>134.54701</v>
      </c>
      <c r="CO53" s="4">
        <v>10</v>
      </c>
      <c r="CP53" s="4">
        <v>25</v>
      </c>
      <c r="CQ53" s="4">
        <v>3</v>
      </c>
      <c r="CT53" s="29"/>
      <c r="DA53" s="29"/>
      <c r="DC53" s="29">
        <v>14.573</v>
      </c>
    </row>
    <row r="54" spans="1:110" s="112" customFormat="1">
      <c r="A54" s="133">
        <v>41874</v>
      </c>
      <c r="B54" s="112">
        <v>-61.7</v>
      </c>
      <c r="C54" s="112">
        <v>132.6</v>
      </c>
      <c r="D54" s="112">
        <v>22.2</v>
      </c>
      <c r="E54" s="201">
        <v>-2.2999999999999998</v>
      </c>
      <c r="F54" s="201">
        <v>5.7</v>
      </c>
      <c r="G54" s="201">
        <v>16.5</v>
      </c>
      <c r="H54" s="32">
        <f t="shared" si="9"/>
        <v>17.607668783799859</v>
      </c>
      <c r="I54" s="112">
        <v>7.6</v>
      </c>
      <c r="J54" s="118" t="s">
        <v>84</v>
      </c>
      <c r="K54" s="290">
        <v>2358</v>
      </c>
      <c r="L54" s="290">
        <v>199.9</v>
      </c>
      <c r="M54" s="313">
        <f t="shared" si="7"/>
        <v>2.5842464337399211</v>
      </c>
      <c r="N54" s="131">
        <v>0.11723</v>
      </c>
      <c r="O54" s="112">
        <v>2.9818000000000001E-2</v>
      </c>
      <c r="P54" s="284">
        <v>0.20502000000000001</v>
      </c>
      <c r="Q54" s="112">
        <v>5.9636000000000002E-2</v>
      </c>
      <c r="R54" s="112">
        <v>1.2293E-2</v>
      </c>
      <c r="S54" s="112">
        <v>7.2870000000000001E-3</v>
      </c>
      <c r="T54" s="112">
        <v>1.2019999999999999E-2</v>
      </c>
      <c r="U54" s="112">
        <v>7.2195000000000002E-3</v>
      </c>
      <c r="V54" s="112">
        <v>2.7581000000000002</v>
      </c>
      <c r="W54" s="112">
        <v>2.3733</v>
      </c>
      <c r="X54" s="313">
        <v>2.5657000000000001</v>
      </c>
      <c r="Y54" s="112">
        <v>0.19239000000000001</v>
      </c>
      <c r="Z54" s="112">
        <v>0.38618000000000002</v>
      </c>
      <c r="AA54" s="112">
        <v>0.38721</v>
      </c>
      <c r="AB54" s="112">
        <v>0.38696000000000003</v>
      </c>
      <c r="AC54" s="132">
        <v>1.0298E-3</v>
      </c>
      <c r="AD54" s="112">
        <v>0.31678000000000001</v>
      </c>
      <c r="AE54" s="112">
        <v>0.40283000000000002</v>
      </c>
      <c r="AF54" s="112">
        <v>4.2487999999999996E-3</v>
      </c>
      <c r="AG54" s="112">
        <v>0.42114000000000001</v>
      </c>
      <c r="AH54" s="112">
        <v>2.2479000000000002E-3</v>
      </c>
      <c r="AI54" s="112">
        <v>120</v>
      </c>
      <c r="AJ54" s="112">
        <v>0.46255000000000002</v>
      </c>
      <c r="AK54" s="112">
        <v>0.46961999999999998</v>
      </c>
      <c r="AL54" s="112">
        <v>0.46387</v>
      </c>
      <c r="AM54" s="112">
        <v>7.0692999999999997E-3</v>
      </c>
      <c r="AN54" s="112">
        <v>0.11409999999999999</v>
      </c>
      <c r="AO54" s="112">
        <v>0.53222999999999998</v>
      </c>
      <c r="AP54" s="112">
        <v>3.6618000000000002E-4</v>
      </c>
      <c r="AQ54" s="112">
        <v>0.55176000000000003</v>
      </c>
      <c r="AR54" s="112">
        <v>2.2244000000000001E-3</v>
      </c>
      <c r="AS54" s="112">
        <v>8.0754999999999993E-3</v>
      </c>
      <c r="AT54" s="112">
        <v>6.4004999999999999E-3</v>
      </c>
      <c r="AU54" s="112">
        <v>3.3103E-2</v>
      </c>
      <c r="AV54" s="112">
        <v>2.1201000000000001E-2</v>
      </c>
      <c r="AW54" s="112">
        <v>2.2391999999999998E-3</v>
      </c>
      <c r="AX54" s="112">
        <v>1.717E-3</v>
      </c>
      <c r="AY54" s="112">
        <v>3.3628999999999999E-4</v>
      </c>
      <c r="AZ54" s="112">
        <v>2.2809999999999999E-4</v>
      </c>
      <c r="BA54" s="132">
        <v>6.1400000000000002E-5</v>
      </c>
      <c r="BB54" s="132">
        <v>6.0900000000000003E-5</v>
      </c>
      <c r="BC54" s="112">
        <v>5.0826999999999999E-3</v>
      </c>
      <c r="BD54" s="112">
        <v>2.7996000000000002E-3</v>
      </c>
      <c r="BE54" s="112">
        <v>3.8767000000000003E-2</v>
      </c>
      <c r="BF54" s="112">
        <v>4.9271000000000002E-2</v>
      </c>
      <c r="BG54" s="112">
        <v>1.6479000000000001E-3</v>
      </c>
      <c r="BH54" s="112">
        <v>1.4373999999999999E-3</v>
      </c>
      <c r="BI54" s="112">
        <v>1.8897E-4</v>
      </c>
      <c r="BJ54" s="112">
        <v>1.6527999999999999E-4</v>
      </c>
      <c r="BK54" s="132">
        <v>6.8399999999999996E-5</v>
      </c>
      <c r="BL54" s="132">
        <v>5.3699999999999997E-5</v>
      </c>
      <c r="BM54" s="112">
        <v>0.44146000000000002</v>
      </c>
      <c r="BN54" s="112">
        <v>0.10382</v>
      </c>
      <c r="BO54" s="112">
        <v>7.9133999999999996E-2</v>
      </c>
      <c r="BP54" s="112">
        <v>7.5633000000000006E-2</v>
      </c>
      <c r="BQ54" s="112">
        <v>7.7383999999999994E-2</v>
      </c>
      <c r="BR54" s="112">
        <v>3.7728999999999999E-2</v>
      </c>
      <c r="BS54" s="112">
        <v>2.4751999999999999E-3</v>
      </c>
      <c r="BT54" s="112">
        <v>0.36408000000000001</v>
      </c>
      <c r="BU54" s="112">
        <v>0.11047</v>
      </c>
      <c r="BV54" s="112">
        <v>16.677</v>
      </c>
      <c r="BW54" s="112">
        <v>11.012</v>
      </c>
      <c r="BX54" s="284">
        <v>5.7047999999999996</v>
      </c>
      <c r="BY54" s="112">
        <v>0.14348</v>
      </c>
      <c r="BZ54" s="112">
        <v>0.35</v>
      </c>
      <c r="CA54" s="112">
        <v>4</v>
      </c>
      <c r="CB54" s="290">
        <v>192.72</v>
      </c>
      <c r="CC54" s="118">
        <v>0.34100000000000003</v>
      </c>
      <c r="CD54" s="118">
        <v>8</v>
      </c>
      <c r="CE54" s="118">
        <v>15</v>
      </c>
      <c r="CF54" s="118">
        <v>0</v>
      </c>
      <c r="CG54" s="118">
        <v>8</v>
      </c>
      <c r="CH54" s="118">
        <v>42</v>
      </c>
      <c r="CI54" s="118">
        <v>45</v>
      </c>
      <c r="CJ54" s="323">
        <v>462.86</v>
      </c>
      <c r="CK54" s="118">
        <v>1</v>
      </c>
      <c r="CL54" s="111">
        <f t="shared" si="8"/>
        <v>0.29534068136272545</v>
      </c>
      <c r="CM54" s="111">
        <v>-42.491</v>
      </c>
      <c r="CN54" s="111">
        <v>147.68100000000001</v>
      </c>
      <c r="CO54" s="112">
        <v>6</v>
      </c>
      <c r="CP54" s="112">
        <v>29</v>
      </c>
      <c r="CQ54" s="112">
        <v>41</v>
      </c>
      <c r="CT54" s="118"/>
      <c r="DA54" s="118"/>
      <c r="DC54" s="118">
        <v>40.779000000000003</v>
      </c>
    </row>
    <row r="55" spans="1:110" s="29" customFormat="1">
      <c r="A55" s="54">
        <v>41775</v>
      </c>
      <c r="B55" s="4">
        <v>-44.2</v>
      </c>
      <c r="C55" s="4">
        <v>-176.2</v>
      </c>
      <c r="D55" s="4">
        <v>44</v>
      </c>
      <c r="E55" s="222">
        <v>14.4</v>
      </c>
      <c r="F55" s="222">
        <v>4.5999999999999996</v>
      </c>
      <c r="G55" s="222">
        <v>6.5</v>
      </c>
      <c r="H55" s="32">
        <f t="shared" si="9"/>
        <v>16.455090397806995</v>
      </c>
      <c r="I55" s="29">
        <v>0.82</v>
      </c>
      <c r="J55" s="96" t="s">
        <v>57</v>
      </c>
      <c r="K55" s="293">
        <v>38.799999999999997</v>
      </c>
      <c r="L55" s="293">
        <v>144.4</v>
      </c>
      <c r="M55" s="307">
        <f t="shared" si="7"/>
        <v>3.7237013591509958</v>
      </c>
      <c r="N55" s="225">
        <v>3.5257999999999998</v>
      </c>
      <c r="O55" s="29">
        <v>1.5636000000000001</v>
      </c>
      <c r="P55" s="287">
        <v>5.4939</v>
      </c>
      <c r="Q55" s="29">
        <v>3.1272000000000002</v>
      </c>
      <c r="R55" s="29">
        <v>2.8029999999999999E-2</v>
      </c>
      <c r="S55" s="29">
        <v>1.7062000000000001E-2</v>
      </c>
      <c r="T55" s="29">
        <v>2.8820999999999999E-2</v>
      </c>
      <c r="U55" s="29">
        <v>1.7217E-2</v>
      </c>
      <c r="V55" s="29">
        <v>3.1013000000000002</v>
      </c>
      <c r="W55" s="29">
        <v>3.3614999999999999</v>
      </c>
      <c r="X55" s="314">
        <v>3.2313999999999998</v>
      </c>
      <c r="Y55" s="29">
        <v>0.13008</v>
      </c>
      <c r="Z55" s="29">
        <v>0.26827000000000001</v>
      </c>
      <c r="AA55" s="29">
        <v>0.26939999999999997</v>
      </c>
      <c r="AB55" s="31">
        <v>0.26855000000000001</v>
      </c>
      <c r="AC55" s="29">
        <v>1.1317E-3</v>
      </c>
      <c r="AD55" s="29">
        <v>13.236000000000001</v>
      </c>
      <c r="AE55" s="29">
        <v>8.5497999999999994</v>
      </c>
      <c r="AF55" s="226">
        <v>3.1100000000000002E-7</v>
      </c>
      <c r="AG55" s="29">
        <v>9.2871000000000006</v>
      </c>
      <c r="AH55" s="226">
        <v>1.2E-8</v>
      </c>
      <c r="AI55" s="29">
        <v>119.95</v>
      </c>
      <c r="AJ55" s="29">
        <v>0.26827000000000001</v>
      </c>
      <c r="AK55" s="29">
        <v>0.26939999999999997</v>
      </c>
      <c r="AL55" s="29">
        <v>0.26855000000000001</v>
      </c>
      <c r="AM55" s="29">
        <v>1.1317E-3</v>
      </c>
      <c r="AN55" s="29">
        <v>13.236000000000001</v>
      </c>
      <c r="AO55" s="29">
        <v>8.5497999999999994</v>
      </c>
      <c r="AP55" s="226">
        <v>3.1100000000000002E-7</v>
      </c>
      <c r="AQ55" s="29">
        <v>9.2871000000000006</v>
      </c>
      <c r="AR55" s="226">
        <v>1.2E-8</v>
      </c>
      <c r="AS55" s="29">
        <v>3.5133999999999999E-2</v>
      </c>
      <c r="AT55" s="29">
        <v>2.5947999999999999E-2</v>
      </c>
      <c r="AU55" s="29">
        <v>5.1865000000000001E-2</v>
      </c>
      <c r="AV55" s="29">
        <v>4.4248999999999997E-2</v>
      </c>
      <c r="AW55" s="29">
        <v>8.2709999999999999E-4</v>
      </c>
      <c r="AX55" s="29">
        <v>9.4410000000000002E-4</v>
      </c>
      <c r="AY55" s="29">
        <v>1.2506999999999999E-4</v>
      </c>
      <c r="AZ55" s="29">
        <v>1.214E-4</v>
      </c>
      <c r="BA55" s="29">
        <v>1.1326E-4</v>
      </c>
      <c r="BB55" s="29">
        <v>1.3687000000000001E-4</v>
      </c>
      <c r="BC55" s="29">
        <v>3.5133999999999999E-2</v>
      </c>
      <c r="BD55" s="29">
        <v>2.5947999999999999E-2</v>
      </c>
      <c r="BE55" s="29">
        <v>5.1865000000000001E-2</v>
      </c>
      <c r="BF55" s="29">
        <v>4.4248999999999997E-2</v>
      </c>
      <c r="BG55" s="29">
        <v>8.2709999999999999E-4</v>
      </c>
      <c r="BH55" s="29">
        <v>9.4410000000000002E-4</v>
      </c>
      <c r="BI55" s="29">
        <v>1.2506999999999999E-4</v>
      </c>
      <c r="BJ55" s="29">
        <v>1.214E-4</v>
      </c>
      <c r="BK55" s="29">
        <v>1.1326E-4</v>
      </c>
      <c r="BL55" s="29">
        <v>1.3687000000000001E-4</v>
      </c>
      <c r="BM55" s="29">
        <v>17.294</v>
      </c>
      <c r="BN55" s="29">
        <v>2.3784000000000001</v>
      </c>
      <c r="BO55" s="29">
        <v>9.9474999999999994E-2</v>
      </c>
      <c r="BP55" s="29">
        <v>0.12336</v>
      </c>
      <c r="BQ55" s="29">
        <v>0.11141</v>
      </c>
      <c r="BR55" s="29">
        <v>3.2558999999999998E-2</v>
      </c>
      <c r="BS55" s="29">
        <v>1.6886000000000002E-2</v>
      </c>
      <c r="BT55" s="29">
        <v>17.183</v>
      </c>
      <c r="BU55" s="31">
        <v>2.3786</v>
      </c>
      <c r="BV55" s="227">
        <v>196</v>
      </c>
      <c r="BW55" s="29">
        <v>163.34</v>
      </c>
      <c r="BX55" s="322">
        <v>155.22</v>
      </c>
      <c r="BY55" s="29">
        <v>7.7950999999999997</v>
      </c>
      <c r="BZ55" s="29">
        <v>0.1</v>
      </c>
      <c r="CA55" s="29">
        <v>3</v>
      </c>
      <c r="CB55" s="293">
        <v>135.44</v>
      </c>
      <c r="CC55" s="29">
        <v>0.48499999999999999</v>
      </c>
      <c r="CD55" s="29">
        <v>11</v>
      </c>
      <c r="CE55" s="29">
        <v>45</v>
      </c>
      <c r="CF55" s="29">
        <v>4</v>
      </c>
      <c r="CG55" s="29">
        <v>12</v>
      </c>
      <c r="CH55" s="29">
        <v>45</v>
      </c>
      <c r="CI55" s="29">
        <v>17</v>
      </c>
      <c r="CJ55" s="293">
        <v>120</v>
      </c>
      <c r="CK55" s="29">
        <v>1</v>
      </c>
      <c r="CL55" s="9">
        <f t="shared" si="8"/>
        <v>0.26040268456375837</v>
      </c>
      <c r="CM55" s="9">
        <v>-43.916600000000003</v>
      </c>
      <c r="CN55" s="9">
        <v>-176.48339999999999</v>
      </c>
      <c r="CO55" s="29">
        <v>12</v>
      </c>
      <c r="CP55" s="29">
        <v>42</v>
      </c>
      <c r="CQ55" s="29">
        <v>48</v>
      </c>
      <c r="CR55" s="228"/>
      <c r="CS55" s="228"/>
      <c r="CT55" s="228"/>
      <c r="CU55" s="229"/>
      <c r="CV55" s="228"/>
      <c r="CW55" s="228"/>
      <c r="CX55" s="228"/>
      <c r="CY55" s="228"/>
      <c r="CZ55" s="228"/>
      <c r="DA55" s="228"/>
      <c r="DB55" s="230"/>
      <c r="DC55" s="95">
        <v>-31.161999999999999</v>
      </c>
    </row>
    <row r="56" spans="1:110" s="142" customFormat="1">
      <c r="A56" s="133">
        <v>41767</v>
      </c>
      <c r="B56" s="112">
        <v>-36.9</v>
      </c>
      <c r="C56" s="112">
        <v>87.3</v>
      </c>
      <c r="D56" s="112">
        <v>35.4</v>
      </c>
      <c r="E56" s="201">
        <v>-2</v>
      </c>
      <c r="F56" s="201">
        <v>-16.100000000000001</v>
      </c>
      <c r="G56" s="201">
        <v>9.9</v>
      </c>
      <c r="H56" s="32">
        <f t="shared" si="9"/>
        <v>19.0057885919001</v>
      </c>
      <c r="I56" s="112">
        <v>2.4</v>
      </c>
      <c r="J56" s="155" t="s">
        <v>51</v>
      </c>
      <c r="K56" s="290">
        <v>2624.5</v>
      </c>
      <c r="L56" s="290">
        <v>255.9</v>
      </c>
      <c r="M56" s="309">
        <f t="shared" si="7"/>
        <v>2.7126000271260002</v>
      </c>
      <c r="N56" s="142">
        <v>0.12828000000000001</v>
      </c>
      <c r="O56" s="142">
        <v>3.4613999999999999E-2</v>
      </c>
      <c r="P56" s="297">
        <v>0.20308000000000001</v>
      </c>
      <c r="Q56" s="142">
        <v>6.9227999999999998E-2</v>
      </c>
      <c r="R56" s="142">
        <v>2.7421999999999998E-2</v>
      </c>
      <c r="S56" s="142">
        <v>1.5994999999999999E-2</v>
      </c>
      <c r="T56" s="142">
        <v>2.4760999999999998E-2</v>
      </c>
      <c r="U56" s="142">
        <v>1.4612999999999999E-2</v>
      </c>
      <c r="V56" s="142">
        <v>2.9689999999999999</v>
      </c>
      <c r="W56" s="142">
        <v>3.0350999999999999</v>
      </c>
      <c r="X56" s="315">
        <v>3.0021</v>
      </c>
      <c r="Y56" s="142">
        <v>3.3014000000000002E-2</v>
      </c>
      <c r="Z56" s="144">
        <v>0.36769000000000002</v>
      </c>
      <c r="AA56" s="144">
        <v>0.37130000000000002</v>
      </c>
      <c r="AB56" s="144">
        <v>0.36864999999999998</v>
      </c>
      <c r="AC56" s="142">
        <v>3.6097999999999998E-3</v>
      </c>
      <c r="AD56" s="142">
        <v>0.26079999999999998</v>
      </c>
      <c r="AE56" s="142">
        <v>0.37597999999999998</v>
      </c>
      <c r="AF56" s="142">
        <v>1.8180999999999999E-2</v>
      </c>
      <c r="AG56" s="142">
        <v>0.38329999999999997</v>
      </c>
      <c r="AH56" s="142">
        <v>2.1590000000000002E-2</v>
      </c>
      <c r="AI56" s="142">
        <v>90</v>
      </c>
      <c r="AJ56" s="142">
        <v>0.30996000000000001</v>
      </c>
      <c r="AK56" s="142">
        <v>0.38296999999999998</v>
      </c>
      <c r="AL56" s="142">
        <v>0.33202999999999999</v>
      </c>
      <c r="AM56" s="142">
        <v>7.3006000000000001E-2</v>
      </c>
      <c r="AN56" s="142">
        <v>0.17795</v>
      </c>
      <c r="AO56" s="142">
        <v>0.39062999999999998</v>
      </c>
      <c r="AP56" s="142">
        <v>2.162E-2</v>
      </c>
      <c r="AQ56" s="142">
        <v>0.46875</v>
      </c>
      <c r="AR56" s="142">
        <v>3.4345999999999999E-3</v>
      </c>
      <c r="AS56" s="142">
        <v>2.3907000000000001E-2</v>
      </c>
      <c r="AT56" s="142">
        <v>1.482E-2</v>
      </c>
      <c r="AU56" s="142">
        <v>7.5430999999999998E-2</v>
      </c>
      <c r="AV56" s="142">
        <v>7.1983000000000005E-2</v>
      </c>
      <c r="AW56" s="142">
        <v>3.8146999999999999E-3</v>
      </c>
      <c r="AX56" s="142">
        <v>5.1377000000000003E-3</v>
      </c>
      <c r="AY56" s="142">
        <v>9.2559000000000001E-4</v>
      </c>
      <c r="AZ56" s="142">
        <v>8.0289999999999995E-4</v>
      </c>
      <c r="BA56" s="142">
        <v>1.6009999999999999E-4</v>
      </c>
      <c r="BB56" s="142">
        <v>1.1578000000000001E-4</v>
      </c>
      <c r="BC56" s="142">
        <v>6.5366999999999995E-2</v>
      </c>
      <c r="BD56" s="142">
        <v>4.0693E-2</v>
      </c>
      <c r="BE56" s="142">
        <v>0.14477000000000001</v>
      </c>
      <c r="BF56" s="142">
        <v>0.13383999999999999</v>
      </c>
      <c r="BG56" s="142">
        <v>5.3788000000000004E-3</v>
      </c>
      <c r="BH56" s="142">
        <v>3.7615000000000001E-3</v>
      </c>
      <c r="BI56" s="142">
        <v>1.5690000000000001E-3</v>
      </c>
      <c r="BJ56" s="142">
        <v>1.5254000000000001E-3</v>
      </c>
      <c r="BK56" s="142">
        <v>2.4836999999999998E-4</v>
      </c>
      <c r="BL56" s="142">
        <v>1.5913E-4</v>
      </c>
      <c r="BM56" s="142">
        <v>0.48477999999999999</v>
      </c>
      <c r="BN56" s="142">
        <v>0.10603</v>
      </c>
      <c r="BO56" s="142">
        <v>0.31370999999999999</v>
      </c>
      <c r="BP56" s="142">
        <v>0.26851999999999998</v>
      </c>
      <c r="BQ56" s="142">
        <v>0.29110999999999998</v>
      </c>
      <c r="BR56" s="142">
        <v>4.1079999999999998E-2</v>
      </c>
      <c r="BS56" s="142">
        <v>3.1955999999999998E-2</v>
      </c>
      <c r="BT56" s="142">
        <v>0.19367000000000001</v>
      </c>
      <c r="BU56" s="142">
        <v>0.11371000000000001</v>
      </c>
      <c r="BV56" s="142">
        <v>7.4057000000000004</v>
      </c>
      <c r="BW56" s="142">
        <v>5.0033000000000003</v>
      </c>
      <c r="BX56" s="297">
        <v>1.6653</v>
      </c>
      <c r="BY56" s="142">
        <v>8.6139999999999994E-2</v>
      </c>
      <c r="BZ56" s="142">
        <v>0.3</v>
      </c>
      <c r="CA56" s="142">
        <v>1.5</v>
      </c>
      <c r="CB56" s="300">
        <v>254.56</v>
      </c>
      <c r="CC56" s="142">
        <v>0.34799999999999998</v>
      </c>
      <c r="CD56" s="142">
        <v>21</v>
      </c>
      <c r="CE56" s="142">
        <v>16</v>
      </c>
      <c r="CF56" s="142">
        <v>6</v>
      </c>
      <c r="CG56" s="142">
        <v>21</v>
      </c>
      <c r="CH56" s="142">
        <v>57</v>
      </c>
      <c r="CI56" s="142">
        <v>32</v>
      </c>
      <c r="CJ56" s="300">
        <v>400.87</v>
      </c>
      <c r="CK56" s="142">
        <v>1</v>
      </c>
      <c r="CL56" s="111">
        <f t="shared" si="8"/>
        <v>0.32421247683755405</v>
      </c>
      <c r="CM56" s="111">
        <v>-34.597610000000003</v>
      </c>
      <c r="CN56" s="111">
        <v>116.35669</v>
      </c>
      <c r="CO56" s="142">
        <v>19</v>
      </c>
      <c r="CP56" s="142">
        <v>42</v>
      </c>
      <c r="CQ56" s="142">
        <v>37</v>
      </c>
      <c r="CR56" s="145"/>
      <c r="CS56" s="145"/>
      <c r="CT56" s="145"/>
      <c r="CU56" s="146"/>
      <c r="CV56" s="145"/>
      <c r="CW56" s="145"/>
      <c r="CX56" s="145"/>
      <c r="CY56" s="145"/>
      <c r="CZ56" s="145"/>
      <c r="DA56" s="145"/>
      <c r="DB56" s="145"/>
      <c r="DC56" s="118">
        <v>35.796999999999997</v>
      </c>
    </row>
    <row r="57" spans="1:110" s="151" customFormat="1">
      <c r="A57" s="54">
        <v>41727</v>
      </c>
      <c r="B57" s="148">
        <v>-28.7</v>
      </c>
      <c r="C57" s="148">
        <v>121.5</v>
      </c>
      <c r="D57" s="148">
        <v>30.7</v>
      </c>
      <c r="E57" s="222">
        <v>10</v>
      </c>
      <c r="F57" s="222">
        <v>-12.7</v>
      </c>
      <c r="G57" s="222">
        <v>2.2000000000000002</v>
      </c>
      <c r="H57" s="222">
        <f t="shared" si="9"/>
        <v>16.313491349187025</v>
      </c>
      <c r="I57" s="148">
        <v>0.13</v>
      </c>
      <c r="J57" s="66" t="s">
        <v>67</v>
      </c>
      <c r="K57" s="294">
        <v>1622.8</v>
      </c>
      <c r="L57" s="294">
        <v>230.6</v>
      </c>
      <c r="M57" s="318">
        <f t="shared" si="7"/>
        <v>1.6157699143641946</v>
      </c>
      <c r="N57" s="151">
        <v>3.3600999999999999E-2</v>
      </c>
      <c r="O57" s="151">
        <v>2.2016000000000002E-3</v>
      </c>
      <c r="P57" s="298">
        <v>5.2986999999999999E-2</v>
      </c>
      <c r="Q57" s="151">
        <v>4.4032000000000003E-3</v>
      </c>
      <c r="R57" s="151">
        <v>2.1028000000000002E-3</v>
      </c>
      <c r="S57" s="151">
        <v>1.2509999999999999E-3</v>
      </c>
      <c r="T57" s="151">
        <v>1.9027E-3</v>
      </c>
      <c r="U57" s="151">
        <v>1.1019000000000001E-3</v>
      </c>
      <c r="V57" s="151">
        <v>1.9330000000000001</v>
      </c>
      <c r="W57" s="151">
        <v>1.8644000000000001</v>
      </c>
      <c r="X57" s="316">
        <v>1.8987000000000001</v>
      </c>
      <c r="Y57" s="151">
        <v>3.4277000000000002E-2</v>
      </c>
      <c r="Z57" s="151">
        <v>0.61883999999999995</v>
      </c>
      <c r="AA57" s="151">
        <v>0.61902999999999997</v>
      </c>
      <c r="AB57" s="152">
        <v>0.61890000000000001</v>
      </c>
      <c r="AC57" s="151">
        <v>1.9525E-4</v>
      </c>
      <c r="AD57" s="151">
        <v>2.3016E-3</v>
      </c>
      <c r="AE57" s="151">
        <v>0.62378</v>
      </c>
      <c r="AF57" s="151">
        <v>2.2118000000000001E-5</v>
      </c>
      <c r="AG57" s="151">
        <v>0.64697000000000005</v>
      </c>
      <c r="AH57" s="151">
        <v>5.4755E-5</v>
      </c>
      <c r="AI57" s="151">
        <v>90</v>
      </c>
      <c r="AJ57" s="151">
        <v>0.39859</v>
      </c>
      <c r="AK57" s="151">
        <v>0.40505999999999998</v>
      </c>
      <c r="AL57" s="151">
        <v>0.40039000000000002</v>
      </c>
      <c r="AM57" s="151">
        <v>6.4692999999999999E-3</v>
      </c>
      <c r="AN57" s="151">
        <v>5.5928999999999996E-3</v>
      </c>
      <c r="AO57" s="151">
        <v>0.43945000000000001</v>
      </c>
      <c r="AP57" s="151">
        <v>1.2902000000000001E-4</v>
      </c>
      <c r="AQ57" s="151">
        <v>0.46875</v>
      </c>
      <c r="AR57" s="151">
        <v>1.0842E-4</v>
      </c>
      <c r="AS57" s="151">
        <v>1.7963000000000001E-5</v>
      </c>
      <c r="AT57" s="151">
        <v>2.3872000000000001E-5</v>
      </c>
      <c r="AU57" s="151">
        <v>7.7463000000000002E-3</v>
      </c>
      <c r="AV57" s="151">
        <v>7.8080000000000001E-4</v>
      </c>
      <c r="AW57" s="151">
        <v>2.3215000000000001E-4</v>
      </c>
      <c r="AX57" s="151">
        <v>2.4446E-4</v>
      </c>
      <c r="AY57" s="151">
        <v>1.6538E-5</v>
      </c>
      <c r="AZ57" s="151">
        <v>3.7855999999999998E-6</v>
      </c>
      <c r="BA57" s="151">
        <v>7.3220000000000004E-6</v>
      </c>
      <c r="BB57" s="151">
        <v>2.6944E-6</v>
      </c>
      <c r="BC57" s="151">
        <v>3.1548999999999998E-4</v>
      </c>
      <c r="BD57" s="151">
        <v>3.6228999999999998E-4</v>
      </c>
      <c r="BE57" s="151">
        <v>3.4894000000000001E-3</v>
      </c>
      <c r="BF57" s="151">
        <v>2.7821999999999999E-3</v>
      </c>
      <c r="BG57" s="151">
        <v>1.0469E-4</v>
      </c>
      <c r="BH57" s="151">
        <v>8.8733000000000006E-5</v>
      </c>
      <c r="BI57" s="151">
        <v>2.7423000000000002E-5</v>
      </c>
      <c r="BJ57" s="151">
        <v>1.7496999999999999E-5</v>
      </c>
      <c r="BK57" s="151">
        <v>1.2608E-5</v>
      </c>
      <c r="BL57" s="151">
        <v>1.1226000000000001E-5</v>
      </c>
      <c r="BM57" s="151">
        <v>1.0784999999999999E-2</v>
      </c>
      <c r="BN57" s="151">
        <v>4.4221E-3</v>
      </c>
      <c r="BO57" s="151">
        <v>2.4781E-3</v>
      </c>
      <c r="BP57" s="151">
        <v>1.9903999999999998E-3</v>
      </c>
      <c r="BQ57" s="151">
        <v>2.2342E-3</v>
      </c>
      <c r="BR57" s="151">
        <v>2.7534999999999999E-3</v>
      </c>
      <c r="BS57" s="153">
        <v>3.4487999999999999E-4</v>
      </c>
      <c r="BT57" s="151">
        <v>8.5503999999999997E-3</v>
      </c>
      <c r="BU57" s="151">
        <v>5.2093E-3</v>
      </c>
      <c r="BV57" s="151">
        <v>25.198</v>
      </c>
      <c r="BW57" s="151">
        <v>15.137</v>
      </c>
      <c r="BX57" s="298">
        <v>4.827</v>
      </c>
      <c r="BY57" s="151">
        <v>0.78559999999999997</v>
      </c>
      <c r="BZ57" s="151">
        <v>0.5</v>
      </c>
      <c r="CA57" s="151">
        <v>2</v>
      </c>
      <c r="CB57" s="301">
        <v>230.17</v>
      </c>
      <c r="CC57" s="151">
        <v>0.34499999999999997</v>
      </c>
      <c r="CD57" s="151">
        <v>15</v>
      </c>
      <c r="CE57" s="151">
        <v>0</v>
      </c>
      <c r="CF57" s="151">
        <v>31</v>
      </c>
      <c r="CG57" s="151">
        <v>15</v>
      </c>
      <c r="CH57" s="151">
        <v>15</v>
      </c>
      <c r="CI57" s="151">
        <v>5</v>
      </c>
      <c r="CJ57" s="301">
        <v>490.41</v>
      </c>
      <c r="CK57" s="151">
        <v>1</v>
      </c>
      <c r="CL57" s="9">
        <f t="shared" si="8"/>
        <v>0.3025354213273676</v>
      </c>
      <c r="CM57" s="149">
        <v>-19.934799999999999</v>
      </c>
      <c r="CN57" s="149">
        <v>134.3295</v>
      </c>
      <c r="CO57" s="148">
        <v>13</v>
      </c>
      <c r="CP57" s="148">
        <v>45</v>
      </c>
      <c r="CQ57" s="148">
        <v>41</v>
      </c>
      <c r="CR57" s="148">
        <v>14.44</v>
      </c>
      <c r="CS57" s="148">
        <v>57.8</v>
      </c>
      <c r="CT57" s="151" t="s">
        <v>87</v>
      </c>
      <c r="CU57" s="150">
        <v>0.63460648148148147</v>
      </c>
      <c r="CV57" s="151">
        <v>14</v>
      </c>
      <c r="CW57" s="148">
        <v>230.8</v>
      </c>
      <c r="CX57" s="148">
        <v>-1.7</v>
      </c>
      <c r="CY57" s="148">
        <v>316</v>
      </c>
      <c r="CZ57" s="148">
        <v>-60.9</v>
      </c>
      <c r="DA57" s="151" t="s">
        <v>88</v>
      </c>
      <c r="DB57" s="148">
        <v>3.3</v>
      </c>
      <c r="DC57" s="151">
        <v>0.44500000000000001</v>
      </c>
    </row>
    <row r="58" spans="1:110" s="33" customFormat="1">
      <c r="A58" s="28"/>
      <c r="H58" s="222"/>
      <c r="I58" s="1">
        <v>0.13</v>
      </c>
      <c r="J58" s="66" t="s">
        <v>84</v>
      </c>
      <c r="K58" s="261">
        <v>2802.3</v>
      </c>
      <c r="L58" s="270">
        <v>294.7</v>
      </c>
      <c r="M58" s="307">
        <f t="shared" si="7"/>
        <v>1.6254083838564437</v>
      </c>
      <c r="N58" s="33">
        <v>1.2447E-2</v>
      </c>
      <c r="O58" s="33">
        <v>5.9163000000000002E-3</v>
      </c>
      <c r="P58" s="299">
        <v>1.9959999999999999E-2</v>
      </c>
      <c r="Q58" s="33">
        <v>1.1833E-2</v>
      </c>
      <c r="R58" s="33">
        <v>1.8550999999999999E-3</v>
      </c>
      <c r="S58" s="33">
        <v>1.0751000000000001E-3</v>
      </c>
      <c r="T58" s="33">
        <v>1.7834000000000001E-3</v>
      </c>
      <c r="U58" s="33">
        <v>1.0660000000000001E-3</v>
      </c>
      <c r="V58" s="33">
        <v>1.9009</v>
      </c>
      <c r="W58" s="33">
        <v>1.873</v>
      </c>
      <c r="X58" s="317">
        <v>1.8869</v>
      </c>
      <c r="Y58" s="33">
        <v>1.3950000000000001E-2</v>
      </c>
      <c r="Z58" s="34">
        <v>0.61506000000000005</v>
      </c>
      <c r="AA58" s="34">
        <v>0.61661999999999995</v>
      </c>
      <c r="AB58" s="34">
        <v>0.61523000000000005</v>
      </c>
      <c r="AC58" s="33">
        <v>1.5646E-3</v>
      </c>
      <c r="AD58" s="33">
        <v>1.4388999999999999E-3</v>
      </c>
      <c r="AE58" s="33">
        <v>0.62988</v>
      </c>
      <c r="AF58" s="39">
        <v>8.1500000000000002E-5</v>
      </c>
      <c r="AG58" s="33">
        <v>0.67871000000000004</v>
      </c>
      <c r="AH58" s="39">
        <v>6.3700000000000003E-5</v>
      </c>
      <c r="AI58" s="33">
        <v>90</v>
      </c>
      <c r="AJ58" s="33">
        <v>0.55961000000000005</v>
      </c>
      <c r="AK58" s="33">
        <v>0.57654000000000005</v>
      </c>
      <c r="AL58" s="33">
        <v>0.56640999999999997</v>
      </c>
      <c r="AM58" s="33">
        <v>1.6931000000000002E-2</v>
      </c>
      <c r="AN58" s="33">
        <v>1.0031E-3</v>
      </c>
      <c r="AO58" s="33">
        <v>0.61523000000000005</v>
      </c>
      <c r="AP58" s="39">
        <v>2.6800000000000001E-5</v>
      </c>
      <c r="AQ58" s="33">
        <v>0.65429999999999999</v>
      </c>
      <c r="AR58" s="39">
        <v>1.13E-5</v>
      </c>
      <c r="AS58" s="39">
        <v>2.7500000000000001E-5</v>
      </c>
      <c r="AT58" s="39">
        <v>1.7600000000000001E-5</v>
      </c>
      <c r="AU58" s="33">
        <v>4.3290999999999998E-3</v>
      </c>
      <c r="AV58" s="33">
        <v>4.7708000000000004E-3</v>
      </c>
      <c r="AW58" s="39">
        <v>5.4200000000000003E-5</v>
      </c>
      <c r="AX58" s="39">
        <v>6.3399999999999996E-5</v>
      </c>
      <c r="AY58" s="39">
        <v>1.08E-5</v>
      </c>
      <c r="AZ58" s="39">
        <v>7.4699999999999996E-6</v>
      </c>
      <c r="BA58" s="39">
        <v>6.9299999999999997E-6</v>
      </c>
      <c r="BB58" s="39">
        <v>9.4499999999999993E-6</v>
      </c>
      <c r="BC58" s="39">
        <v>4.8099999999999997E-5</v>
      </c>
      <c r="BD58" s="39">
        <v>4.8099999999999997E-5</v>
      </c>
      <c r="BE58" s="33">
        <v>4.6347999999999997E-3</v>
      </c>
      <c r="BF58" s="33">
        <v>5.1900999999999996E-3</v>
      </c>
      <c r="BG58" s="33">
        <v>1.1203E-4</v>
      </c>
      <c r="BH58" s="33">
        <v>1.0989000000000001E-4</v>
      </c>
      <c r="BI58" s="39">
        <v>5.3699999999999997E-5</v>
      </c>
      <c r="BJ58" s="39">
        <v>7.1199999999999996E-5</v>
      </c>
      <c r="BK58" s="39">
        <v>9.55E-6</v>
      </c>
      <c r="BL58" s="39">
        <v>9.3100000000000006E-6</v>
      </c>
      <c r="BM58" s="33">
        <v>3.3844000000000001E-3</v>
      </c>
      <c r="BN58" s="33">
        <v>1.1571999999999999E-3</v>
      </c>
      <c r="BO58" s="33">
        <v>1.3508999999999999E-3</v>
      </c>
      <c r="BP58" s="33">
        <v>1.2472E-3</v>
      </c>
      <c r="BQ58" s="33">
        <v>1.2991000000000001E-3</v>
      </c>
      <c r="BR58" s="33">
        <v>3.9665000000000002E-4</v>
      </c>
      <c r="BS58" s="39">
        <v>7.3399999999999995E-5</v>
      </c>
      <c r="BT58" s="33">
        <v>2.0853E-3</v>
      </c>
      <c r="BU58" s="33">
        <v>1.2233000000000001E-3</v>
      </c>
      <c r="BV58" s="33">
        <v>10.759</v>
      </c>
      <c r="BW58" s="33">
        <v>8.9200999999999997</v>
      </c>
      <c r="BX58" s="299">
        <v>2.6053000000000002</v>
      </c>
      <c r="BY58" s="33">
        <v>0.1056</v>
      </c>
      <c r="BZ58" s="33">
        <v>0.5</v>
      </c>
      <c r="CA58" s="33">
        <v>1.8</v>
      </c>
      <c r="CB58" s="302">
        <v>294.37</v>
      </c>
      <c r="CC58" s="33">
        <v>0.34399999999999997</v>
      </c>
      <c r="CD58" s="33">
        <v>15</v>
      </c>
      <c r="CE58" s="33">
        <v>29</v>
      </c>
      <c r="CF58" s="33">
        <v>34</v>
      </c>
      <c r="CG58" s="33">
        <v>16</v>
      </c>
      <c r="CH58" s="33">
        <v>20</v>
      </c>
      <c r="CI58" s="33">
        <v>48</v>
      </c>
      <c r="CJ58" s="302">
        <v>351.64</v>
      </c>
      <c r="CK58" s="33">
        <v>1</v>
      </c>
      <c r="CL58" s="9">
        <f t="shared" si="8"/>
        <v>0.30109594928548405</v>
      </c>
      <c r="CM58" s="9">
        <v>-42.491</v>
      </c>
      <c r="CN58" s="9">
        <v>147.68100000000001</v>
      </c>
      <c r="CO58" s="1">
        <v>13</v>
      </c>
      <c r="CP58" s="1">
        <v>45</v>
      </c>
      <c r="CQ58" s="1">
        <v>41</v>
      </c>
      <c r="CR58" s="1">
        <v>25.6</v>
      </c>
      <c r="CS58" s="1">
        <v>130.6</v>
      </c>
      <c r="CT58" s="29" t="s">
        <v>87</v>
      </c>
      <c r="CU58" s="104">
        <v>0.68043981481481486</v>
      </c>
      <c r="CV58" s="29">
        <v>22.9</v>
      </c>
      <c r="CW58" s="4">
        <v>295.3</v>
      </c>
      <c r="CX58" s="4">
        <v>0.1</v>
      </c>
      <c r="CY58" s="4">
        <v>324.60000000000002</v>
      </c>
      <c r="CZ58" s="4">
        <v>-42.3</v>
      </c>
      <c r="DA58" s="29" t="s">
        <v>88</v>
      </c>
      <c r="DB58" s="4">
        <v>1.4</v>
      </c>
      <c r="DC58" s="27">
        <v>9.8290000000000006</v>
      </c>
    </row>
    <row r="59" spans="1:110" s="7" customFormat="1">
      <c r="A59" s="72"/>
      <c r="H59" s="32"/>
      <c r="I59" s="7">
        <v>0.13</v>
      </c>
      <c r="J59" s="40" t="s">
        <v>60</v>
      </c>
      <c r="K59" s="262">
        <v>3150.2</v>
      </c>
      <c r="L59" s="262">
        <v>129.5</v>
      </c>
      <c r="M59" s="310">
        <f t="shared" si="7"/>
        <v>1.6031293084100164</v>
      </c>
      <c r="N59" s="73">
        <v>2.0116999999999999E-2</v>
      </c>
      <c r="O59" s="7">
        <v>9.9913999999999992E-3</v>
      </c>
      <c r="P59" s="260">
        <v>3.4745999999999999E-2</v>
      </c>
      <c r="Q59" s="7">
        <v>1.9983000000000001E-2</v>
      </c>
      <c r="R59" s="7">
        <v>2.8709E-3</v>
      </c>
      <c r="S59" s="7">
        <v>1.6979E-3</v>
      </c>
      <c r="T59" s="7">
        <v>3.4310999999999999E-3</v>
      </c>
      <c r="U59" s="7">
        <v>2.0228999999999998E-3</v>
      </c>
      <c r="V59" s="7">
        <v>1.8211999999999999</v>
      </c>
      <c r="W59" s="7">
        <v>2.0928</v>
      </c>
      <c r="X59" s="310">
        <v>1.9570000000000001</v>
      </c>
      <c r="Y59" s="7">
        <v>0.13582</v>
      </c>
      <c r="Z59" s="7">
        <v>0.62355000000000005</v>
      </c>
      <c r="AA59" s="7">
        <v>0.62402999999999997</v>
      </c>
      <c r="AB59" s="58">
        <v>0.62378</v>
      </c>
      <c r="AC59" s="7">
        <v>4.7952999999999998E-4</v>
      </c>
      <c r="AD59" s="7">
        <v>2.8260999999999998E-3</v>
      </c>
      <c r="AE59" s="7">
        <v>0.63109999999999999</v>
      </c>
      <c r="AF59" s="7">
        <v>4.7432000000000003E-4</v>
      </c>
      <c r="AG59" s="7">
        <v>0.63476999999999995</v>
      </c>
      <c r="AH59" s="7">
        <v>1.6100000000000001E-4</v>
      </c>
      <c r="AI59" s="7">
        <v>120</v>
      </c>
      <c r="AJ59" s="7">
        <v>0.61760000000000004</v>
      </c>
      <c r="AK59" s="7">
        <v>0.62200999999999995</v>
      </c>
      <c r="AL59" s="7">
        <v>0.62012</v>
      </c>
      <c r="AM59" s="7">
        <v>4.4098999999999996E-3</v>
      </c>
      <c r="AN59" s="7">
        <v>3.1399000000000002E-3</v>
      </c>
      <c r="AO59" s="7">
        <v>0.63965000000000005</v>
      </c>
      <c r="AP59" s="80">
        <v>9.9699999999999998E-5</v>
      </c>
      <c r="AQ59" s="7">
        <v>0.74707000000000001</v>
      </c>
      <c r="AR59" s="80">
        <v>8.3800000000000004E-5</v>
      </c>
      <c r="AS59" s="80">
        <v>6.3600000000000001E-5</v>
      </c>
      <c r="AT59" s="80">
        <v>7.9900000000000004E-5</v>
      </c>
      <c r="AU59" s="7">
        <v>5.2710999999999999E-3</v>
      </c>
      <c r="AV59" s="7">
        <v>1.2194E-3</v>
      </c>
      <c r="AW59" s="7">
        <v>9.5808999999999998E-4</v>
      </c>
      <c r="AX59" s="7">
        <v>8.2107000000000002E-4</v>
      </c>
      <c r="AY59" s="80">
        <v>9.0699999999999996E-5</v>
      </c>
      <c r="AZ59" s="80">
        <v>6.7000000000000002E-5</v>
      </c>
      <c r="BA59" s="80">
        <v>4.21E-5</v>
      </c>
      <c r="BB59" s="80">
        <v>3.4799999999999999E-5</v>
      </c>
      <c r="BC59" s="7">
        <v>1.9409000000000001E-4</v>
      </c>
      <c r="BD59" s="7">
        <v>1.3252000000000001E-4</v>
      </c>
      <c r="BE59" s="7">
        <v>6.4175999999999999E-3</v>
      </c>
      <c r="BF59" s="7">
        <v>4.6671999999999998E-3</v>
      </c>
      <c r="BG59" s="7">
        <v>1.6906E-3</v>
      </c>
      <c r="BH59" s="7">
        <v>1.4369999999999999E-3</v>
      </c>
      <c r="BI59" s="7">
        <v>1.2990000000000001E-4</v>
      </c>
      <c r="BJ59" s="7">
        <v>1.4077E-4</v>
      </c>
      <c r="BK59" s="80">
        <v>2.7100000000000001E-5</v>
      </c>
      <c r="BL59" s="80">
        <v>2.4600000000000002E-5</v>
      </c>
      <c r="BM59" s="7">
        <v>1.6111E-2</v>
      </c>
      <c r="BN59" s="7">
        <v>5.2236000000000001E-3</v>
      </c>
      <c r="BO59" s="7">
        <v>7.9868000000000005E-3</v>
      </c>
      <c r="BP59" s="7">
        <v>1.0296E-2</v>
      </c>
      <c r="BQ59" s="7">
        <v>9.1412000000000004E-3</v>
      </c>
      <c r="BR59" s="7">
        <v>4.1857999999999999E-3</v>
      </c>
      <c r="BS59" s="7">
        <v>1.6325999999999999E-3</v>
      </c>
      <c r="BT59" s="7">
        <v>6.9696999999999997E-3</v>
      </c>
      <c r="BU59" s="7">
        <v>6.6937000000000003E-3</v>
      </c>
      <c r="BV59" s="7">
        <v>12.103</v>
      </c>
      <c r="BW59" s="7">
        <v>9.9837000000000007</v>
      </c>
      <c r="BX59" s="260">
        <v>1.7624</v>
      </c>
      <c r="BY59" s="7">
        <v>7.1614999999999998E-2</v>
      </c>
      <c r="BZ59" s="7">
        <v>0.6</v>
      </c>
      <c r="CA59" s="7">
        <v>3</v>
      </c>
      <c r="CB59" s="262">
        <v>129.06</v>
      </c>
      <c r="CC59" s="7">
        <v>0.36099999999999999</v>
      </c>
      <c r="CD59" s="7">
        <v>16</v>
      </c>
      <c r="CE59" s="7">
        <v>15</v>
      </c>
      <c r="CF59" s="7">
        <v>0</v>
      </c>
      <c r="CG59" s="7">
        <v>16</v>
      </c>
      <c r="CH59" s="7">
        <v>34</v>
      </c>
      <c r="CI59" s="7">
        <v>18</v>
      </c>
      <c r="CJ59" s="262">
        <v>777.96</v>
      </c>
      <c r="CK59" s="40">
        <v>1</v>
      </c>
      <c r="CL59" s="58">
        <f t="shared" si="8"/>
        <v>0.31137689038252442</v>
      </c>
      <c r="CM59" s="58">
        <v>-12.1465</v>
      </c>
      <c r="CN59" s="58">
        <v>96.820300000000003</v>
      </c>
      <c r="CO59" s="7">
        <v>13</v>
      </c>
      <c r="CP59" s="7">
        <v>45</v>
      </c>
      <c r="CQ59" s="7">
        <v>41</v>
      </c>
      <c r="CR59" s="7">
        <v>27.98</v>
      </c>
      <c r="CS59" s="7">
        <v>300</v>
      </c>
      <c r="CT59" s="40" t="s">
        <v>87</v>
      </c>
      <c r="CU59" s="157">
        <v>0.6899305555555556</v>
      </c>
      <c r="CV59" s="7">
        <v>-29</v>
      </c>
      <c r="CW59" s="40">
        <v>128.6</v>
      </c>
      <c r="CX59" s="7">
        <v>-0.1</v>
      </c>
      <c r="CY59" s="7">
        <v>311.7</v>
      </c>
      <c r="CZ59" s="7">
        <v>-55.2</v>
      </c>
      <c r="DA59" s="7" t="s">
        <v>88</v>
      </c>
      <c r="DB59" s="7">
        <v>0.9</v>
      </c>
      <c r="DC59" s="40">
        <v>-5.48</v>
      </c>
    </row>
    <row r="60" spans="1:110">
      <c r="A60" s="51">
        <v>41651</v>
      </c>
      <c r="B60" s="5">
        <v>2.9</v>
      </c>
      <c r="C60" s="5">
        <v>64.400000000000006</v>
      </c>
      <c r="D60" s="5">
        <v>37</v>
      </c>
      <c r="E60" s="222">
        <v>-5.2</v>
      </c>
      <c r="F60" s="222">
        <v>-15.1</v>
      </c>
      <c r="G60" s="222">
        <v>2.6</v>
      </c>
      <c r="H60" s="222">
        <f>(E60^2+F60^2+G60^2)^0.5</f>
        <v>16.180543872194161</v>
      </c>
      <c r="I60" s="5">
        <v>0.24</v>
      </c>
      <c r="J60" s="27" t="s">
        <v>66</v>
      </c>
      <c r="K60" s="261">
        <v>2526</v>
      </c>
      <c r="L60" s="279">
        <v>110.6</v>
      </c>
      <c r="M60" s="307">
        <f t="shared" si="7"/>
        <v>4.0059287745863879</v>
      </c>
      <c r="N60" s="37">
        <v>7.1834999999999996E-2</v>
      </c>
      <c r="O60" s="9">
        <v>1.8719E-2</v>
      </c>
      <c r="P60" s="275">
        <v>0.11755</v>
      </c>
      <c r="Q60" s="5">
        <v>3.7436999999999998E-2</v>
      </c>
      <c r="R60" s="5">
        <v>5.8186999999999996E-3</v>
      </c>
      <c r="S60" s="5">
        <v>3.4497999999999998E-3</v>
      </c>
      <c r="T60" s="5">
        <v>6.4983999999999997E-3</v>
      </c>
      <c r="U60" s="5">
        <v>3.7461999999999999E-3</v>
      </c>
      <c r="V60" s="5">
        <v>3.5038</v>
      </c>
      <c r="W60" s="5">
        <v>3.3435000000000001</v>
      </c>
      <c r="X60" s="307">
        <v>3.4236</v>
      </c>
      <c r="Y60" s="5">
        <v>8.0144999999999994E-2</v>
      </c>
      <c r="Z60" s="5">
        <v>0.24928</v>
      </c>
      <c r="AA60" s="5">
        <v>0.25047000000000003</v>
      </c>
      <c r="AB60" s="5">
        <v>0.24962999999999999</v>
      </c>
      <c r="AC60" s="5">
        <v>1.189E-3</v>
      </c>
      <c r="AD60" s="5">
        <v>6.8006999999999998E-2</v>
      </c>
      <c r="AE60" s="5">
        <v>0.25269000000000003</v>
      </c>
      <c r="AF60" s="5">
        <v>1.0052E-2</v>
      </c>
      <c r="AG60" s="5">
        <v>0.26245000000000002</v>
      </c>
      <c r="AH60" s="5">
        <v>1.2796999999999999E-2</v>
      </c>
      <c r="AI60" s="5">
        <v>120</v>
      </c>
      <c r="AJ60" s="5">
        <v>0.29192000000000001</v>
      </c>
      <c r="AK60" s="5">
        <v>0.29842000000000002</v>
      </c>
      <c r="AL60" s="5">
        <v>0.29297000000000001</v>
      </c>
      <c r="AM60" s="5">
        <v>6.5069000000000004E-3</v>
      </c>
      <c r="AN60" s="5">
        <v>6.4408000000000007E-2</v>
      </c>
      <c r="AO60" s="5">
        <v>0.31738</v>
      </c>
      <c r="AP60" s="5">
        <v>2.4229E-3</v>
      </c>
      <c r="AQ60" s="5">
        <v>0.42969000000000002</v>
      </c>
      <c r="AR60" s="5">
        <v>4.2740999999999998E-4</v>
      </c>
      <c r="AS60" s="5">
        <v>4.9648000000000001E-3</v>
      </c>
      <c r="AT60" s="5">
        <v>4.9326999999999997E-4</v>
      </c>
      <c r="AU60" s="5">
        <v>4.7302000000000004E-3</v>
      </c>
      <c r="AV60" s="5">
        <v>4.8507000000000003E-3</v>
      </c>
      <c r="AW60" s="5">
        <v>1.9644000000000001E-4</v>
      </c>
      <c r="AX60" s="5">
        <v>1.2753999999999999E-4</v>
      </c>
      <c r="AY60" s="6">
        <v>6.8200000000000004E-5</v>
      </c>
      <c r="AZ60" s="6">
        <v>9.3800000000000003E-5</v>
      </c>
      <c r="BA60" s="6">
        <v>2.62E-5</v>
      </c>
      <c r="BB60" s="6">
        <v>1.4600000000000001E-5</v>
      </c>
      <c r="BC60" s="5">
        <v>2.0948E-3</v>
      </c>
      <c r="BD60" s="5">
        <v>1.856E-3</v>
      </c>
      <c r="BE60" s="5">
        <v>3.1538999999999998E-3</v>
      </c>
      <c r="BF60" s="5">
        <v>2.7707000000000001E-3</v>
      </c>
      <c r="BG60" s="5">
        <v>2.2123999999999999E-4</v>
      </c>
      <c r="BH60" s="5">
        <v>1.7547E-4</v>
      </c>
      <c r="BI60" s="5">
        <v>2.4217999999999999E-4</v>
      </c>
      <c r="BJ60" s="5">
        <v>2.9391999999999998E-4</v>
      </c>
      <c r="BK60" s="6">
        <v>6.6000000000000005E-5</v>
      </c>
      <c r="BL60" s="6">
        <v>6.8100000000000002E-5</v>
      </c>
      <c r="BM60" s="5">
        <v>0.14244999999999999</v>
      </c>
      <c r="BN60" s="5">
        <v>6.6442000000000003E-3</v>
      </c>
      <c r="BO60" s="5">
        <v>3.3855999999999997E-2</v>
      </c>
      <c r="BP60" s="5">
        <v>3.9667000000000001E-2</v>
      </c>
      <c r="BQ60" s="5">
        <v>3.6761000000000002E-2</v>
      </c>
      <c r="BR60" s="5">
        <v>4.6210000000000001E-3</v>
      </c>
      <c r="BS60" s="5">
        <v>4.1088000000000001E-3</v>
      </c>
      <c r="BT60" s="5">
        <v>0.10568</v>
      </c>
      <c r="BU60" s="5">
        <v>8.0932E-3</v>
      </c>
      <c r="BV60" s="5">
        <v>20.202999999999999</v>
      </c>
      <c r="BW60" s="5">
        <v>13.597</v>
      </c>
      <c r="BX60" s="275">
        <v>3.8748999999999998</v>
      </c>
      <c r="BY60" s="5">
        <v>0.11891</v>
      </c>
      <c r="BZ60" s="5">
        <v>0.2</v>
      </c>
      <c r="CA60" s="5">
        <v>6</v>
      </c>
      <c r="CB60" s="281">
        <v>112.75</v>
      </c>
      <c r="CC60" s="5">
        <v>0.35899999999999999</v>
      </c>
      <c r="CD60" s="5">
        <v>17</v>
      </c>
      <c r="CE60" s="5">
        <v>28</v>
      </c>
      <c r="CF60" s="5">
        <v>31</v>
      </c>
      <c r="CG60" s="5">
        <v>18</v>
      </c>
      <c r="CH60" s="5">
        <v>20</v>
      </c>
      <c r="CI60" s="5">
        <v>49</v>
      </c>
      <c r="CJ60" s="281">
        <v>821.36</v>
      </c>
      <c r="CK60" s="41">
        <v>1</v>
      </c>
      <c r="CL60" s="9">
        <f t="shared" si="8"/>
        <v>0.30067849065587432</v>
      </c>
      <c r="CM60" s="9">
        <v>11.474</v>
      </c>
      <c r="CN60" s="9">
        <v>43.173099999999998</v>
      </c>
      <c r="CO60" s="5">
        <v>16</v>
      </c>
      <c r="CP60" s="5">
        <v>0</v>
      </c>
      <c r="CQ60" s="5">
        <v>48</v>
      </c>
      <c r="CR60" s="5"/>
      <c r="CS60" s="5"/>
      <c r="CT60" s="41"/>
      <c r="CU60" s="5"/>
      <c r="CV60" s="5"/>
      <c r="CW60" s="5"/>
      <c r="CX60" s="5"/>
      <c r="CY60" s="5"/>
      <c r="CZ60" s="5"/>
      <c r="DA60" s="41"/>
      <c r="DB60" s="5"/>
      <c r="DC60" s="41">
        <v>24.087</v>
      </c>
      <c r="DD60" s="5"/>
      <c r="DE60" s="5"/>
      <c r="DF60" s="5"/>
    </row>
    <row r="61" spans="1:110" s="63" customFormat="1">
      <c r="A61" s="75"/>
      <c r="E61" s="95"/>
      <c r="F61" s="95"/>
      <c r="G61" s="95"/>
      <c r="H61" s="222"/>
      <c r="I61" s="63">
        <v>0.24</v>
      </c>
      <c r="J61" s="66" t="s">
        <v>59</v>
      </c>
      <c r="K61" s="292">
        <v>3071.1</v>
      </c>
      <c r="L61" s="292">
        <v>39.299999999999997</v>
      </c>
      <c r="M61" s="312">
        <f t="shared" si="7"/>
        <v>1.6786973308712438</v>
      </c>
      <c r="N61" s="63">
        <v>3.7975000000000002E-2</v>
      </c>
      <c r="O61" s="63">
        <v>1.9959000000000001E-2</v>
      </c>
      <c r="P61" s="286">
        <v>6.8428000000000003E-2</v>
      </c>
      <c r="Q61" s="63">
        <v>3.9918000000000002E-2</v>
      </c>
      <c r="R61" s="63">
        <v>6.6528000000000004E-3</v>
      </c>
      <c r="S61" s="63">
        <v>4.0076000000000001E-3</v>
      </c>
      <c r="T61" s="63">
        <v>9.0825999999999997E-3</v>
      </c>
      <c r="U61" s="63">
        <v>5.2662999999999998E-3</v>
      </c>
      <c r="V61" s="63">
        <v>1.9069</v>
      </c>
      <c r="W61" s="63">
        <v>1.7298</v>
      </c>
      <c r="X61" s="312">
        <v>1.8183</v>
      </c>
      <c r="Y61" s="63">
        <v>8.8553999999999994E-2</v>
      </c>
      <c r="Z61" s="63">
        <v>0.59492</v>
      </c>
      <c r="AA61" s="63">
        <v>0.59648000000000001</v>
      </c>
      <c r="AB61" s="63">
        <v>0.59570000000000001</v>
      </c>
      <c r="AC61" s="63">
        <v>1.5583999999999999E-3</v>
      </c>
      <c r="AD61" s="63">
        <v>2.5182999999999998E-3</v>
      </c>
      <c r="AE61" s="63">
        <v>0.60058999999999996</v>
      </c>
      <c r="AF61" s="63">
        <v>1.9042000000000001E-4</v>
      </c>
      <c r="AG61" s="63">
        <v>0.61034999999999995</v>
      </c>
      <c r="AH61" s="63">
        <v>6.0353999999999996E-4</v>
      </c>
      <c r="AI61" s="63">
        <v>60</v>
      </c>
      <c r="AJ61" s="63">
        <v>0.54312000000000005</v>
      </c>
      <c r="AK61" s="63">
        <v>0.57957999999999998</v>
      </c>
      <c r="AL61" s="63">
        <v>0.55664000000000002</v>
      </c>
      <c r="AM61" s="63">
        <v>3.6457000000000003E-2</v>
      </c>
      <c r="AN61" s="63">
        <v>6.7428999999999996E-3</v>
      </c>
      <c r="AO61" s="63">
        <v>0.74219000000000002</v>
      </c>
      <c r="AP61" s="63">
        <v>2.6161000000000001E-4</v>
      </c>
      <c r="AQ61" s="63">
        <v>0.77148000000000005</v>
      </c>
      <c r="AR61" s="63">
        <v>1.5248E-4</v>
      </c>
      <c r="AS61" s="63">
        <v>2.9048000000000002E-4</v>
      </c>
      <c r="AT61" s="63">
        <v>2.7781000000000003E-4</v>
      </c>
      <c r="AU61" s="63">
        <v>2.7209000000000001E-2</v>
      </c>
      <c r="AV61" s="63">
        <v>1.8992999999999999E-2</v>
      </c>
      <c r="AW61" s="63">
        <v>1.0380999999999999E-3</v>
      </c>
      <c r="AX61" s="63">
        <v>7.5013E-4</v>
      </c>
      <c r="AY61" s="63">
        <v>1.4658E-4</v>
      </c>
      <c r="AZ61" s="63">
        <v>1.3637E-4</v>
      </c>
      <c r="BA61" s="63">
        <v>1.0874000000000001E-4</v>
      </c>
      <c r="BB61" s="63">
        <v>1.2548999999999999E-4</v>
      </c>
      <c r="BC61" s="63">
        <v>1.0762E-3</v>
      </c>
      <c r="BD61" s="63">
        <v>1.2922000000000001E-3</v>
      </c>
      <c r="BE61" s="63">
        <v>2.0302000000000001E-2</v>
      </c>
      <c r="BF61" s="63">
        <v>2.4612999999999999E-2</v>
      </c>
      <c r="BG61" s="63">
        <v>6.6536000000000004E-4</v>
      </c>
      <c r="BH61" s="63">
        <v>1.165E-3</v>
      </c>
      <c r="BI61" s="63">
        <v>3.8287999999999999E-4</v>
      </c>
      <c r="BJ61" s="63">
        <v>2.5061000000000001E-4</v>
      </c>
      <c r="BK61" s="63">
        <v>1.0514999999999999E-4</v>
      </c>
      <c r="BL61" s="63">
        <v>1.6406999999999999E-4</v>
      </c>
      <c r="BM61" s="63">
        <v>1.4615E-2</v>
      </c>
      <c r="BN61" s="63">
        <v>3.5151000000000002E-3</v>
      </c>
      <c r="BO61" s="63">
        <v>6.5830999999999997E-3</v>
      </c>
      <c r="BP61" s="63">
        <v>1.2836999999999999E-2</v>
      </c>
      <c r="BQ61" s="63">
        <v>9.7100999999999993E-3</v>
      </c>
      <c r="BR61" s="63">
        <v>3.0049999999999999E-3</v>
      </c>
      <c r="BS61" s="63">
        <v>4.4222000000000003E-3</v>
      </c>
      <c r="BT61" s="63">
        <v>4.9050999999999999E-3</v>
      </c>
      <c r="BU61" s="63">
        <v>4.6245000000000001E-3</v>
      </c>
      <c r="BV61" s="63">
        <v>10.286</v>
      </c>
      <c r="BW61" s="63">
        <v>8.625</v>
      </c>
      <c r="BX61" s="286">
        <v>1.5052000000000001</v>
      </c>
      <c r="BY61" s="63">
        <v>0.14377999999999999</v>
      </c>
      <c r="BZ61" s="63">
        <v>0.4</v>
      </c>
      <c r="CA61" s="63">
        <v>1.2</v>
      </c>
      <c r="CB61" s="292">
        <v>34.216000000000001</v>
      </c>
      <c r="CC61" s="63">
        <v>0.35799999999999998</v>
      </c>
      <c r="CD61" s="63">
        <v>18</v>
      </c>
      <c r="CE61" s="63">
        <v>35</v>
      </c>
      <c r="CF61" s="63">
        <v>50</v>
      </c>
      <c r="CG61" s="63">
        <v>18</v>
      </c>
      <c r="CH61" s="63">
        <v>49</v>
      </c>
      <c r="CI61" s="63">
        <v>41</v>
      </c>
      <c r="CJ61" s="292">
        <v>141.07</v>
      </c>
      <c r="CK61" s="63">
        <v>1</v>
      </c>
      <c r="CL61" s="9">
        <f t="shared" si="8"/>
        <v>0.30307904865291618</v>
      </c>
      <c r="CM61" s="63">
        <v>-19.010860000000001</v>
      </c>
      <c r="CN61" s="63">
        <v>47.305019999999999</v>
      </c>
      <c r="CO61" s="63">
        <v>16</v>
      </c>
      <c r="CP61" s="63">
        <v>0</v>
      </c>
      <c r="CQ61" s="63">
        <v>48</v>
      </c>
      <c r="CR61" s="63">
        <v>26.6</v>
      </c>
      <c r="CS61" s="63">
        <v>212.4</v>
      </c>
      <c r="CT61" s="63" t="s">
        <v>69</v>
      </c>
      <c r="CU61" s="63">
        <v>0.78460648148148149</v>
      </c>
      <c r="CV61" s="63">
        <v>128.19999999999999</v>
      </c>
      <c r="CW61" s="63">
        <v>34.799999999999997</v>
      </c>
      <c r="CX61" s="63">
        <v>0.4</v>
      </c>
      <c r="CY61" s="63">
        <v>309.5</v>
      </c>
      <c r="CZ61" s="63">
        <v>-57.5</v>
      </c>
      <c r="DA61" s="63" t="s">
        <v>70</v>
      </c>
      <c r="DB61" s="63">
        <v>3.3</v>
      </c>
      <c r="DC61" s="63">
        <v>38.368699999999997</v>
      </c>
    </row>
    <row r="62" spans="1:110">
      <c r="A62" s="52"/>
      <c r="B62" s="5"/>
      <c r="C62" s="5"/>
      <c r="D62" s="5"/>
      <c r="E62" s="9"/>
      <c r="F62" s="9"/>
      <c r="G62" s="9"/>
      <c r="H62" s="222"/>
      <c r="I62" s="5">
        <v>0.24</v>
      </c>
      <c r="J62" s="27" t="s">
        <v>55</v>
      </c>
      <c r="K62" s="261">
        <v>3099.4</v>
      </c>
      <c r="L62" s="279">
        <v>81.400000000000006</v>
      </c>
      <c r="M62" s="307">
        <f t="shared" si="7"/>
        <v>1.9621693744604034</v>
      </c>
      <c r="N62" s="37">
        <v>7.0454000000000003E-2</v>
      </c>
      <c r="O62" s="9">
        <v>8.3096999999999997E-3</v>
      </c>
      <c r="P62" s="275">
        <v>0.12981999999999999</v>
      </c>
      <c r="Q62" s="5">
        <v>1.6618999999999998E-2</v>
      </c>
      <c r="R62" s="5">
        <v>6.2858000000000002E-3</v>
      </c>
      <c r="S62" s="5">
        <v>3.6500999999999999E-3</v>
      </c>
      <c r="T62" s="5">
        <v>6.4977000000000004E-3</v>
      </c>
      <c r="U62" s="5">
        <v>3.8636E-3</v>
      </c>
      <c r="V62" s="5">
        <v>1.6336999999999999</v>
      </c>
      <c r="W62" s="5">
        <v>1.8818999999999999</v>
      </c>
      <c r="X62" s="307">
        <v>1.7578</v>
      </c>
      <c r="Y62" s="5">
        <v>0.12409000000000001</v>
      </c>
      <c r="Z62" s="5">
        <v>0.50953999999999999</v>
      </c>
      <c r="AA62" s="5">
        <v>0.51029999999999998</v>
      </c>
      <c r="AB62" s="5">
        <v>0.50963999999999998</v>
      </c>
      <c r="AC62" s="5">
        <v>7.5436000000000003E-4</v>
      </c>
      <c r="AD62" s="5">
        <v>1.8048999999999999E-2</v>
      </c>
      <c r="AE62" s="5">
        <v>0.51270000000000004</v>
      </c>
      <c r="AF62" s="5">
        <v>4.7310000000000001E-4</v>
      </c>
      <c r="AG62" s="5">
        <v>0.52002000000000004</v>
      </c>
      <c r="AH62" s="5">
        <v>3.3100000000000002E-4</v>
      </c>
      <c r="AI62" s="5">
        <v>120</v>
      </c>
      <c r="AJ62" s="5">
        <v>0.60516000000000003</v>
      </c>
      <c r="AK62" s="5">
        <v>0.60640000000000005</v>
      </c>
      <c r="AL62" s="5">
        <v>0.60546999999999995</v>
      </c>
      <c r="AM62" s="5">
        <v>1.2365E-3</v>
      </c>
      <c r="AN62" s="5">
        <v>6.2009000000000002E-2</v>
      </c>
      <c r="AO62" s="5">
        <v>0.70313000000000003</v>
      </c>
      <c r="AP62" s="5">
        <v>5.4107000000000005E-4</v>
      </c>
      <c r="AQ62" s="5">
        <v>0.75683999999999996</v>
      </c>
      <c r="AR62" s="5">
        <v>2.0453999999999999E-4</v>
      </c>
      <c r="AS62" s="5">
        <v>5.6028000000000002E-4</v>
      </c>
      <c r="AT62" s="5">
        <v>7.9529999999999998E-4</v>
      </c>
      <c r="AU62" s="5">
        <v>1.9446999999999999E-2</v>
      </c>
      <c r="AV62" s="5">
        <v>1.3846000000000001E-2</v>
      </c>
      <c r="AW62" s="5">
        <v>9.7614999999999996E-4</v>
      </c>
      <c r="AX62" s="5">
        <v>3.9699000000000001E-4</v>
      </c>
      <c r="AY62" s="6">
        <v>5.5600000000000003E-5</v>
      </c>
      <c r="AZ62" s="6">
        <v>4.9599999999999999E-5</v>
      </c>
      <c r="BA62" s="6">
        <v>1.01E-5</v>
      </c>
      <c r="BB62" s="6">
        <v>8.7800000000000006E-6</v>
      </c>
      <c r="BC62" s="5">
        <v>2.4915000000000001E-4</v>
      </c>
      <c r="BD62" s="5">
        <v>2.7479000000000002E-4</v>
      </c>
      <c r="BE62" s="5">
        <v>2.0074999999999999E-2</v>
      </c>
      <c r="BF62" s="5">
        <v>2.4319E-2</v>
      </c>
      <c r="BG62" s="5">
        <v>5.2117999999999999E-4</v>
      </c>
      <c r="BH62" s="5">
        <v>3.7504999999999998E-4</v>
      </c>
      <c r="BI62" s="5">
        <v>1.6564999999999999E-4</v>
      </c>
      <c r="BJ62" s="6">
        <v>8.1600000000000005E-5</v>
      </c>
      <c r="BK62" s="6">
        <v>8.4900000000000004E-5</v>
      </c>
      <c r="BL62" s="6">
        <v>8.6100000000000006E-5</v>
      </c>
      <c r="BM62" s="5">
        <v>0.17362</v>
      </c>
      <c r="BN62" s="5">
        <v>2.1433000000000001E-2</v>
      </c>
      <c r="BO62" s="5">
        <v>5.3041999999999999E-2</v>
      </c>
      <c r="BP62" s="5">
        <v>5.1097999999999998E-2</v>
      </c>
      <c r="BQ62" s="5">
        <v>5.2069999999999998E-2</v>
      </c>
      <c r="BR62" s="5">
        <v>5.7441000000000002E-3</v>
      </c>
      <c r="BS62" s="5">
        <v>1.3751E-3</v>
      </c>
      <c r="BT62" s="5">
        <v>0.12155000000000001</v>
      </c>
      <c r="BU62" s="5">
        <v>2.2189E-2</v>
      </c>
      <c r="BV62" s="5">
        <v>20.652000000000001</v>
      </c>
      <c r="BW62" s="5">
        <v>12.281000000000001</v>
      </c>
      <c r="BX62" s="275">
        <v>3.3342999999999998</v>
      </c>
      <c r="BY62" s="5">
        <v>0.11665</v>
      </c>
      <c r="BZ62" s="5">
        <v>0.4</v>
      </c>
      <c r="CA62" s="5">
        <v>5</v>
      </c>
      <c r="CB62" s="281">
        <v>84.17</v>
      </c>
      <c r="CC62" s="5">
        <v>0.36699999999999999</v>
      </c>
      <c r="CD62" s="5">
        <v>18</v>
      </c>
      <c r="CE62" s="5">
        <v>2</v>
      </c>
      <c r="CF62" s="5">
        <v>3</v>
      </c>
      <c r="CG62" s="5">
        <v>18</v>
      </c>
      <c r="CH62" s="5">
        <v>46</v>
      </c>
      <c r="CI62" s="5">
        <v>0</v>
      </c>
      <c r="CJ62" s="281">
        <v>1058.5999999999999</v>
      </c>
      <c r="CK62" s="41">
        <v>1</v>
      </c>
      <c r="CL62" s="9">
        <f t="shared" si="8"/>
        <v>0.31269168684422921</v>
      </c>
      <c r="CM62" s="9">
        <v>-1.2422</v>
      </c>
      <c r="CN62" s="9">
        <v>36.827199999999998</v>
      </c>
      <c r="CO62" s="5">
        <v>16</v>
      </c>
      <c r="CP62" s="5">
        <v>0</v>
      </c>
      <c r="CQ62" s="5">
        <v>48</v>
      </c>
      <c r="CR62" s="63">
        <v>25.59</v>
      </c>
      <c r="CS62" s="63">
        <v>259.89999999999998</v>
      </c>
      <c r="CT62" s="63" t="s">
        <v>69</v>
      </c>
      <c r="CU62" s="63">
        <v>0.77800925925925923</v>
      </c>
      <c r="CV62" s="63">
        <v>-70.2</v>
      </c>
      <c r="CW62" s="63">
        <v>83.1</v>
      </c>
      <c r="CX62" s="63">
        <v>3.7</v>
      </c>
      <c r="CY62" s="63">
        <v>364.8</v>
      </c>
      <c r="CZ62" s="63">
        <v>-2.2000000000000002</v>
      </c>
      <c r="DA62" s="63" t="s">
        <v>70</v>
      </c>
      <c r="DB62" s="63">
        <v>2.4</v>
      </c>
      <c r="DC62" s="63">
        <v>42.798000000000002</v>
      </c>
      <c r="DD62" s="5"/>
      <c r="DE62" s="5"/>
      <c r="DF62" s="5"/>
    </row>
    <row r="63" spans="1:110" s="77" customFormat="1">
      <c r="A63" s="110"/>
      <c r="H63" s="32"/>
      <c r="I63" s="58">
        <v>0.24</v>
      </c>
      <c r="J63" s="74" t="s">
        <v>68</v>
      </c>
      <c r="K63" s="291">
        <v>5453.4</v>
      </c>
      <c r="L63" s="291">
        <v>56.6</v>
      </c>
      <c r="M63" s="311">
        <f t="shared" si="7"/>
        <v>1.4733833301410026</v>
      </c>
      <c r="N63" s="77">
        <v>1.4076999999999999E-2</v>
      </c>
      <c r="O63" s="77">
        <v>5.666E-3</v>
      </c>
      <c r="P63" s="285">
        <v>2.2186999999999998E-2</v>
      </c>
      <c r="Q63" s="77">
        <v>1.1332E-2</v>
      </c>
      <c r="R63" s="77">
        <v>3.6705000000000002E-3</v>
      </c>
      <c r="S63" s="77">
        <v>2.1578000000000001E-3</v>
      </c>
      <c r="T63" s="77">
        <v>2.7748999999999998E-3</v>
      </c>
      <c r="U63" s="77">
        <v>1.6182E-3</v>
      </c>
      <c r="V63" s="77">
        <v>2.0243000000000002</v>
      </c>
      <c r="W63" s="77">
        <v>1.5418000000000001</v>
      </c>
      <c r="X63" s="311">
        <v>1.7830999999999999</v>
      </c>
      <c r="Y63" s="77">
        <v>0.24129</v>
      </c>
      <c r="Z63" s="77">
        <v>0.67752999999999997</v>
      </c>
      <c r="AA63" s="77">
        <v>0.67979999999999996</v>
      </c>
      <c r="AB63" s="77">
        <v>0.67871000000000004</v>
      </c>
      <c r="AC63" s="77">
        <v>2.2761000000000001E-3</v>
      </c>
      <c r="AD63" s="77">
        <v>1.2297E-3</v>
      </c>
      <c r="AE63" s="77">
        <v>0.68359000000000003</v>
      </c>
      <c r="AF63" s="77">
        <v>2.4747000000000001E-4</v>
      </c>
      <c r="AG63" s="77">
        <v>0.70067999999999997</v>
      </c>
      <c r="AH63" s="77">
        <v>2.1524000000000001E-4</v>
      </c>
      <c r="AI63" s="77">
        <v>120</v>
      </c>
      <c r="AJ63" s="77">
        <v>0.83865000000000001</v>
      </c>
      <c r="AK63" s="77">
        <v>0.85260999999999998</v>
      </c>
      <c r="AL63" s="77">
        <v>0.84472999999999998</v>
      </c>
      <c r="AM63" s="77">
        <v>1.3956E-2</v>
      </c>
      <c r="AN63" s="77">
        <v>5.5559000000000001E-4</v>
      </c>
      <c r="AO63" s="77">
        <v>0.88378999999999996</v>
      </c>
      <c r="AP63" s="77">
        <v>9.7299999999999993E-5</v>
      </c>
      <c r="AQ63" s="77">
        <v>0.91796999999999995</v>
      </c>
      <c r="AR63" s="77">
        <v>3.01E-5</v>
      </c>
      <c r="AS63" s="77">
        <v>1.6998E-4</v>
      </c>
      <c r="AT63" s="77">
        <v>1.2188000000000001E-4</v>
      </c>
      <c r="AU63" s="77">
        <v>7.8955999999999991E-3</v>
      </c>
      <c r="AV63" s="77">
        <v>4.9893999999999997E-3</v>
      </c>
      <c r="AW63" s="77">
        <v>4.2625999999999997E-4</v>
      </c>
      <c r="AX63" s="77">
        <v>4.4208000000000002E-4</v>
      </c>
      <c r="AY63" s="77">
        <v>8.9699999999999998E-5</v>
      </c>
      <c r="AZ63" s="77">
        <v>5.3699999999999997E-5</v>
      </c>
      <c r="BA63" s="77">
        <v>2.6100000000000001E-5</v>
      </c>
      <c r="BB63" s="77">
        <v>1.2500000000000001E-5</v>
      </c>
      <c r="BC63" s="77">
        <v>8.3800000000000004E-5</v>
      </c>
      <c r="BD63" s="77">
        <v>5.5999999999999999E-5</v>
      </c>
      <c r="BE63" s="77">
        <v>8.2196000000000005E-3</v>
      </c>
      <c r="BF63" s="77">
        <v>5.3613999999999997E-3</v>
      </c>
      <c r="BG63" s="77">
        <v>4.6823999999999998E-4</v>
      </c>
      <c r="BH63" s="77">
        <v>4.0318999999999999E-4</v>
      </c>
      <c r="BI63" s="77">
        <v>1.1416E-4</v>
      </c>
      <c r="BJ63" s="77">
        <v>1.3024999999999999E-4</v>
      </c>
      <c r="BK63" s="77">
        <v>1.9000000000000001E-5</v>
      </c>
      <c r="BL63" s="77">
        <v>1.98E-5</v>
      </c>
      <c r="BM63" s="77">
        <v>4.8582E-3</v>
      </c>
      <c r="BN63" s="77">
        <v>1.848E-3</v>
      </c>
      <c r="BO63" s="77">
        <v>5.5985999999999996E-3</v>
      </c>
      <c r="BP63" s="77">
        <v>3.1622999999999998E-3</v>
      </c>
      <c r="BQ63" s="77">
        <v>4.3804999999999998E-3</v>
      </c>
      <c r="BR63" s="77">
        <v>2.3543000000000001E-3</v>
      </c>
      <c r="BS63" s="77">
        <v>1.7228E-3</v>
      </c>
      <c r="BT63" s="77">
        <v>4.7773999999999999E-4</v>
      </c>
      <c r="BU63" s="77">
        <v>2.9929000000000002E-3</v>
      </c>
      <c r="BV63" s="77">
        <v>6.0446999999999997</v>
      </c>
      <c r="BW63" s="77">
        <v>4.7073999999999998</v>
      </c>
      <c r="BX63" s="285">
        <v>1.1091</v>
      </c>
      <c r="BY63" s="77">
        <v>0.16231000000000001</v>
      </c>
      <c r="BZ63" s="77">
        <v>0.6</v>
      </c>
      <c r="CA63" s="77">
        <v>4</v>
      </c>
      <c r="CB63" s="291">
        <v>56.585000000000001</v>
      </c>
      <c r="CC63" s="77">
        <v>0.34599999999999997</v>
      </c>
      <c r="CD63" s="77">
        <v>20</v>
      </c>
      <c r="CE63" s="77">
        <v>59</v>
      </c>
      <c r="CF63" s="77">
        <v>18</v>
      </c>
      <c r="CG63" s="77">
        <v>21</v>
      </c>
      <c r="CH63" s="77">
        <v>9</v>
      </c>
      <c r="CI63" s="77">
        <v>43</v>
      </c>
      <c r="CJ63" s="291">
        <v>368.55</v>
      </c>
      <c r="CK63" s="77">
        <v>1</v>
      </c>
      <c r="CL63" s="58">
        <f t="shared" si="8"/>
        <v>0.29422174264904233</v>
      </c>
      <c r="CM63" s="77">
        <v>-28.621120000000001</v>
      </c>
      <c r="CN63" s="77">
        <v>25.235230000000001</v>
      </c>
      <c r="CO63" s="77">
        <v>16</v>
      </c>
      <c r="CP63" s="77">
        <v>0</v>
      </c>
      <c r="CQ63" s="77">
        <v>48</v>
      </c>
      <c r="CR63" s="77">
        <v>47.58</v>
      </c>
      <c r="CS63" s="77">
        <v>225.5</v>
      </c>
      <c r="CT63" s="77" t="s">
        <v>69</v>
      </c>
      <c r="CU63" s="77">
        <v>0.88186342592592593</v>
      </c>
      <c r="CV63" s="77">
        <v>831.5</v>
      </c>
      <c r="CW63" s="77">
        <v>55</v>
      </c>
      <c r="CX63" s="77">
        <v>0.9</v>
      </c>
      <c r="CY63" s="77">
        <v>322.2</v>
      </c>
      <c r="CZ63" s="77">
        <v>-44.7</v>
      </c>
      <c r="DA63" s="77" t="s">
        <v>83</v>
      </c>
      <c r="DC63" s="77">
        <v>54.244999999999997</v>
      </c>
    </row>
    <row r="64" spans="1:110">
      <c r="A64" s="51">
        <v>41647</v>
      </c>
      <c r="B64" s="5">
        <v>-1.3</v>
      </c>
      <c r="C64" s="5">
        <v>147.6</v>
      </c>
      <c r="D64" s="5">
        <v>18.7</v>
      </c>
      <c r="E64" s="222">
        <v>-3.4</v>
      </c>
      <c r="F64" s="222">
        <v>-43.5</v>
      </c>
      <c r="G64" s="222">
        <v>-10.3</v>
      </c>
      <c r="H64" s="222">
        <f>(E64^2+F64^2+G64^2)^0.5</f>
        <v>44.831908279706319</v>
      </c>
      <c r="I64" s="5">
        <v>0.11</v>
      </c>
      <c r="J64" s="27" t="s">
        <v>56</v>
      </c>
      <c r="K64" s="261">
        <v>1749.7</v>
      </c>
      <c r="L64" s="279">
        <v>123.6</v>
      </c>
      <c r="M64" s="307">
        <f t="shared" si="7"/>
        <v>1.9095630919645583</v>
      </c>
      <c r="N64" s="37">
        <v>2.1769E-2</v>
      </c>
      <c r="O64" s="9">
        <v>6.0324000000000003E-3</v>
      </c>
      <c r="P64" s="275">
        <v>3.5890999999999999E-2</v>
      </c>
      <c r="Q64" s="5">
        <v>1.2064999999999999E-2</v>
      </c>
      <c r="R64" s="5">
        <v>3.0925000000000002E-3</v>
      </c>
      <c r="S64" s="5">
        <v>1.8289000000000001E-3</v>
      </c>
      <c r="T64" s="5">
        <v>3.1489E-3</v>
      </c>
      <c r="U64" s="5">
        <v>1.8619000000000001E-3</v>
      </c>
      <c r="V64" s="5">
        <v>1.9157</v>
      </c>
      <c r="W64" s="5">
        <v>1.62</v>
      </c>
      <c r="X64" s="307">
        <v>1.7679</v>
      </c>
      <c r="Y64" s="5">
        <v>0.14787</v>
      </c>
      <c r="Z64" s="5">
        <v>0.52246999999999999</v>
      </c>
      <c r="AA64" s="5">
        <v>0.52715999999999996</v>
      </c>
      <c r="AB64" s="5">
        <v>0.52368000000000003</v>
      </c>
      <c r="AC64" s="5">
        <v>4.6866E-3</v>
      </c>
      <c r="AD64" s="5">
        <v>3.1771E-3</v>
      </c>
      <c r="AE64" s="5">
        <v>0.52734000000000003</v>
      </c>
      <c r="AF64" s="5">
        <v>4.2481000000000002E-4</v>
      </c>
      <c r="AG64" s="5">
        <v>0.53466999999999998</v>
      </c>
      <c r="AH64" s="6">
        <v>9.0500000000000004E-5</v>
      </c>
      <c r="AI64" s="5">
        <v>120</v>
      </c>
      <c r="AJ64" s="5">
        <v>0.52053000000000005</v>
      </c>
      <c r="AK64" s="5">
        <v>0.53061000000000003</v>
      </c>
      <c r="AL64" s="5">
        <v>0.52734000000000003</v>
      </c>
      <c r="AM64" s="5">
        <v>1.0082000000000001E-2</v>
      </c>
      <c r="AN64" s="5">
        <v>3.2096999999999998E-3</v>
      </c>
      <c r="AO64" s="5">
        <v>0.53710999999999998</v>
      </c>
      <c r="AP64" s="5">
        <v>6.8402000000000003E-4</v>
      </c>
      <c r="AQ64" s="5">
        <v>0.58104999999999996</v>
      </c>
      <c r="AR64" s="5">
        <v>1.0409E-4</v>
      </c>
      <c r="AS64" s="5">
        <v>3.7314999999999999E-4</v>
      </c>
      <c r="AT64" s="5">
        <v>1.7003999999999999E-4</v>
      </c>
      <c r="AU64" s="5">
        <v>4.1964999999999997E-3</v>
      </c>
      <c r="AV64" s="5">
        <v>4.1542000000000003E-3</v>
      </c>
      <c r="AW64" s="5">
        <v>3.5555999999999999E-4</v>
      </c>
      <c r="AX64" s="5">
        <v>3.7395000000000001E-4</v>
      </c>
      <c r="AY64" s="6">
        <v>6.9300000000000004E-5</v>
      </c>
      <c r="AZ64" s="6">
        <v>9.09E-5</v>
      </c>
      <c r="BA64" s="6">
        <v>3.4600000000000001E-5</v>
      </c>
      <c r="BB64" s="6">
        <v>2.34E-5</v>
      </c>
      <c r="BC64" s="5">
        <v>4.1907000000000001E-4</v>
      </c>
      <c r="BD64" s="5">
        <v>3.1801000000000003E-4</v>
      </c>
      <c r="BE64" s="5">
        <v>5.1492999999999999E-3</v>
      </c>
      <c r="BF64" s="5">
        <v>3.7087000000000001E-3</v>
      </c>
      <c r="BG64" s="5">
        <v>5.8250999999999995E-4</v>
      </c>
      <c r="BH64" s="5">
        <v>4.8226999999999998E-4</v>
      </c>
      <c r="BI64" s="5">
        <v>1.3520000000000001E-4</v>
      </c>
      <c r="BJ64" s="5">
        <v>1.4071999999999999E-4</v>
      </c>
      <c r="BK64" s="6">
        <v>2.58E-5</v>
      </c>
      <c r="BL64" s="6">
        <v>1.7200000000000001E-5</v>
      </c>
      <c r="BM64" s="5">
        <v>8.7793999999999997E-3</v>
      </c>
      <c r="BN64" s="5">
        <v>2.0977000000000001E-3</v>
      </c>
      <c r="BO64" s="5">
        <v>4.8148000000000002E-3</v>
      </c>
      <c r="BP64" s="5">
        <v>4.8216999999999999E-3</v>
      </c>
      <c r="BQ64" s="5">
        <v>4.8181999999999999E-3</v>
      </c>
      <c r="BR64" s="5">
        <v>1.4165E-3</v>
      </c>
      <c r="BS64" s="6">
        <v>4.8400000000000002E-6</v>
      </c>
      <c r="BT64" s="5">
        <v>3.9611999999999998E-3</v>
      </c>
      <c r="BU64" s="5">
        <v>2.5311999999999999E-3</v>
      </c>
      <c r="BV64" s="5">
        <v>11.606</v>
      </c>
      <c r="BW64" s="5">
        <v>7.8949999999999996</v>
      </c>
      <c r="BX64" s="275">
        <v>1.8221000000000001</v>
      </c>
      <c r="BY64" s="5">
        <v>3.8246000000000002E-2</v>
      </c>
      <c r="BZ64" s="5">
        <v>0.5</v>
      </c>
      <c r="CA64" s="5">
        <v>1.5</v>
      </c>
      <c r="CB64" s="281">
        <v>124.22</v>
      </c>
      <c r="CC64" s="5">
        <v>0.35799999999999998</v>
      </c>
      <c r="CD64" s="5">
        <v>17</v>
      </c>
      <c r="CE64" s="5">
        <v>47</v>
      </c>
      <c r="CF64" s="5">
        <v>53</v>
      </c>
      <c r="CG64" s="5">
        <v>18</v>
      </c>
      <c r="CH64" s="5">
        <v>39</v>
      </c>
      <c r="CI64" s="5">
        <v>41</v>
      </c>
      <c r="CJ64" s="281">
        <v>426.6</v>
      </c>
      <c r="CK64" s="41">
        <v>1</v>
      </c>
      <c r="CL64" s="9">
        <f t="shared" si="8"/>
        <v>0.30984593589516557</v>
      </c>
      <c r="CM64" s="9">
        <v>7.5354700000000001</v>
      </c>
      <c r="CN64" s="9">
        <v>134.54701</v>
      </c>
      <c r="CO64" s="5">
        <v>17</v>
      </c>
      <c r="CP64" s="5">
        <v>5</v>
      </c>
      <c r="CQ64" s="5">
        <v>34</v>
      </c>
      <c r="CR64" s="5"/>
      <c r="CS64" s="5"/>
      <c r="CT64" s="41"/>
      <c r="CU64" s="5"/>
      <c r="CV64" s="5"/>
      <c r="CW64" s="5"/>
      <c r="CX64" s="5"/>
      <c r="CY64" s="5"/>
      <c r="CZ64" s="5"/>
      <c r="DA64" s="41"/>
      <c r="DB64" s="5"/>
      <c r="DC64" s="41">
        <v>14.823</v>
      </c>
      <c r="DD64" s="5"/>
      <c r="DE64" s="5"/>
      <c r="DF64" s="5"/>
    </row>
    <row r="65" spans="1:129" s="7" customFormat="1">
      <c r="A65" s="57"/>
      <c r="B65" s="58"/>
      <c r="C65" s="58"/>
      <c r="D65" s="58"/>
      <c r="E65" s="58"/>
      <c r="F65" s="58"/>
      <c r="G65" s="58"/>
      <c r="H65" s="32"/>
      <c r="I65" s="58">
        <v>0.11</v>
      </c>
      <c r="J65" s="40" t="s">
        <v>67</v>
      </c>
      <c r="K65" s="262">
        <v>2525.1</v>
      </c>
      <c r="L65" s="282">
        <v>36.5</v>
      </c>
      <c r="M65" s="310">
        <f t="shared" si="7"/>
        <v>2.4380729471425782</v>
      </c>
      <c r="N65" s="61">
        <v>4.9453999999999998E-2</v>
      </c>
      <c r="O65" s="58">
        <v>4.4049999999999999E-2</v>
      </c>
      <c r="P65" s="276">
        <v>6.8275000000000002E-2</v>
      </c>
      <c r="Q65" s="58">
        <v>8.8099999999999998E-2</v>
      </c>
      <c r="R65" s="58">
        <v>9.4284999999999994E-3</v>
      </c>
      <c r="S65" s="58">
        <v>5.5522000000000002E-3</v>
      </c>
      <c r="T65" s="58">
        <v>1.1155999999999999E-2</v>
      </c>
      <c r="U65" s="58">
        <v>6.6423999999999997E-3</v>
      </c>
      <c r="V65" s="58">
        <v>1.3376999999999999</v>
      </c>
      <c r="W65" s="58">
        <v>1.5828</v>
      </c>
      <c r="X65" s="310">
        <v>1.4602999999999999</v>
      </c>
      <c r="Y65" s="58">
        <v>0.12254</v>
      </c>
      <c r="Z65" s="58">
        <v>0.40609000000000001</v>
      </c>
      <c r="AA65" s="58">
        <v>0.42212</v>
      </c>
      <c r="AB65" s="58">
        <v>0.41016000000000002</v>
      </c>
      <c r="AC65" s="58">
        <v>1.6031E-2</v>
      </c>
      <c r="AD65" s="58">
        <v>1.3813E-3</v>
      </c>
      <c r="AE65" s="58">
        <v>0.41016000000000002</v>
      </c>
      <c r="AF65" s="58">
        <v>5.0942000000000001E-3</v>
      </c>
      <c r="AG65" s="58">
        <v>0.41992000000000002</v>
      </c>
      <c r="AH65" s="58">
        <v>9.7853000000000002E-4</v>
      </c>
      <c r="AI65" s="58">
        <v>120</v>
      </c>
      <c r="AJ65" s="58">
        <v>0.40304000000000001</v>
      </c>
      <c r="AK65" s="58">
        <v>0.43254999999999999</v>
      </c>
      <c r="AL65" s="58">
        <v>0.41992000000000002</v>
      </c>
      <c r="AM65" s="58">
        <v>2.9517999999999999E-2</v>
      </c>
      <c r="AN65" s="58">
        <v>1.6181000000000001E-2</v>
      </c>
      <c r="AO65" s="58">
        <v>0.43457000000000001</v>
      </c>
      <c r="AP65" s="58">
        <v>4.2008999999999996E-3</v>
      </c>
      <c r="AQ65" s="58">
        <v>0.46875</v>
      </c>
      <c r="AR65" s="58">
        <v>2.5528E-3</v>
      </c>
      <c r="AS65" s="58">
        <v>2.2539999999999999E-3</v>
      </c>
      <c r="AT65" s="58">
        <v>2.7453999999999998E-3</v>
      </c>
      <c r="AU65" s="58">
        <v>1.763E-2</v>
      </c>
      <c r="AV65" s="58">
        <v>1.1227000000000001E-2</v>
      </c>
      <c r="AW65" s="58">
        <v>1.7841000000000001E-3</v>
      </c>
      <c r="AX65" s="58">
        <v>1.057E-3</v>
      </c>
      <c r="AY65" s="58">
        <v>5.0662999999999999E-4</v>
      </c>
      <c r="AZ65" s="58">
        <v>7.6090999999999995E-4</v>
      </c>
      <c r="BA65" s="58">
        <v>3.2788000000000001E-4</v>
      </c>
      <c r="BB65" s="58">
        <v>2.3907999999999999E-4</v>
      </c>
      <c r="BC65" s="58">
        <v>5.1907000000000003E-3</v>
      </c>
      <c r="BD65" s="58">
        <v>3.4204000000000001E-3</v>
      </c>
      <c r="BE65" s="58">
        <v>1.8540999999999998E-2</v>
      </c>
      <c r="BF65" s="58">
        <v>1.993E-2</v>
      </c>
      <c r="BG65" s="58">
        <v>1.5070999999999999E-3</v>
      </c>
      <c r="BH65" s="58">
        <v>1.3186999999999999E-3</v>
      </c>
      <c r="BI65" s="58">
        <v>6.9707000000000005E-4</v>
      </c>
      <c r="BJ65" s="58">
        <v>7.8949000000000001E-4</v>
      </c>
      <c r="BK65" s="58">
        <v>1.6578E-4</v>
      </c>
      <c r="BL65" s="58">
        <v>1.8342E-4</v>
      </c>
      <c r="BM65" s="58">
        <v>4.6262999999999999E-2</v>
      </c>
      <c r="BN65" s="58">
        <v>8.2298999999999997E-2</v>
      </c>
      <c r="BO65" s="58">
        <v>2.9079000000000001E-2</v>
      </c>
      <c r="BP65" s="58">
        <v>4.0066999999999998E-2</v>
      </c>
      <c r="BQ65" s="58">
        <v>3.4573E-2</v>
      </c>
      <c r="BR65" s="58">
        <v>0.10222000000000001</v>
      </c>
      <c r="BS65" s="58">
        <v>7.7695999999999998E-3</v>
      </c>
      <c r="BT65" s="58">
        <v>1.1690000000000001E-2</v>
      </c>
      <c r="BU65" s="58">
        <v>0.13123000000000001</v>
      </c>
      <c r="BV65" s="58">
        <v>7.2412999999999998</v>
      </c>
      <c r="BW65" s="58">
        <v>10.271000000000001</v>
      </c>
      <c r="BX65" s="276">
        <v>1.3381000000000001</v>
      </c>
      <c r="BY65" s="58">
        <v>0.26212000000000002</v>
      </c>
      <c r="BZ65" s="58">
        <v>0.4</v>
      </c>
      <c r="CA65" s="58">
        <v>2.5</v>
      </c>
      <c r="CB65" s="282">
        <v>34.399000000000001</v>
      </c>
      <c r="CC65" s="58">
        <v>0.35199999999999998</v>
      </c>
      <c r="CD65" s="58">
        <v>18</v>
      </c>
      <c r="CE65" s="58">
        <v>33</v>
      </c>
      <c r="CF65" s="58">
        <v>14</v>
      </c>
      <c r="CG65" s="58">
        <v>19</v>
      </c>
      <c r="CH65" s="58">
        <v>25</v>
      </c>
      <c r="CI65" s="58">
        <v>7</v>
      </c>
      <c r="CJ65" s="282">
        <v>276.04000000000002</v>
      </c>
      <c r="CK65" s="64">
        <v>1</v>
      </c>
      <c r="CL65" s="58">
        <f t="shared" si="8"/>
        <v>0.30157649587961305</v>
      </c>
      <c r="CM65" s="58">
        <v>-19.934799999999999</v>
      </c>
      <c r="CN65" s="58">
        <v>134.3295</v>
      </c>
      <c r="CO65" s="58">
        <v>17</v>
      </c>
      <c r="CP65" s="58">
        <v>5</v>
      </c>
      <c r="CQ65" s="58">
        <v>34</v>
      </c>
      <c r="CR65" s="58"/>
      <c r="CS65" s="58"/>
      <c r="CT65" s="64"/>
      <c r="CU65" s="58"/>
      <c r="CV65" s="58"/>
      <c r="CW65" s="58"/>
      <c r="CX65" s="58"/>
      <c r="CY65" s="58"/>
      <c r="CZ65" s="58"/>
      <c r="DA65" s="64"/>
      <c r="DB65" s="58"/>
      <c r="DC65" s="64">
        <v>26.257000000000001</v>
      </c>
      <c r="DD65" s="58"/>
      <c r="DE65" s="58"/>
      <c r="DF65" s="58"/>
    </row>
    <row r="66" spans="1:129" s="63" customFormat="1">
      <c r="A66" s="90">
        <v>41631</v>
      </c>
      <c r="B66" s="63">
        <v>39.5</v>
      </c>
      <c r="C66" s="63">
        <v>2</v>
      </c>
      <c r="D66" s="63">
        <v>34.299999999999997</v>
      </c>
      <c r="E66" s="222">
        <v>-1.1000000000000001</v>
      </c>
      <c r="F66" s="222">
        <v>11.4</v>
      </c>
      <c r="G66" s="222">
        <v>-9.9</v>
      </c>
      <c r="H66" s="222">
        <f>(E66^2+F66^2+G66^2)^0.5</f>
        <v>15.138692149588088</v>
      </c>
      <c r="I66" s="63">
        <v>0.43</v>
      </c>
      <c r="J66" s="66" t="s">
        <v>50</v>
      </c>
      <c r="K66" s="292">
        <v>764.1</v>
      </c>
      <c r="L66" s="292">
        <v>304.7</v>
      </c>
      <c r="M66" s="312">
        <f t="shared" si="7"/>
        <v>1.5814777327935223</v>
      </c>
      <c r="N66" s="63">
        <v>0.25917000000000001</v>
      </c>
      <c r="O66" s="63">
        <v>5.9520999999999998E-2</v>
      </c>
      <c r="P66" s="286">
        <v>0.33883000000000002</v>
      </c>
      <c r="Q66" s="63">
        <v>0.11904000000000001</v>
      </c>
      <c r="R66" s="63">
        <v>8.4635999999999999E-3</v>
      </c>
      <c r="S66" s="63">
        <v>5.0198999999999999E-3</v>
      </c>
      <c r="T66" s="63">
        <v>9.9384E-3</v>
      </c>
      <c r="U66" s="63">
        <v>5.9709999999999997E-3</v>
      </c>
      <c r="V66" s="63">
        <v>1.5920000000000001</v>
      </c>
      <c r="W66" s="63">
        <v>1.2323</v>
      </c>
      <c r="X66" s="312">
        <v>1.4121999999999999</v>
      </c>
      <c r="Y66" s="63">
        <v>0.17988000000000001</v>
      </c>
      <c r="Z66" s="63">
        <v>0.62556</v>
      </c>
      <c r="AA66" s="63">
        <v>0.64271999999999996</v>
      </c>
      <c r="AB66" s="63">
        <v>0.63231999999999999</v>
      </c>
      <c r="AC66" s="63">
        <v>1.7163999999999999E-2</v>
      </c>
      <c r="AD66" s="63">
        <v>1.8356000000000001E-2</v>
      </c>
      <c r="AE66" s="63">
        <v>0.63476999999999995</v>
      </c>
      <c r="AF66" s="63">
        <v>8.9934999999999998E-3</v>
      </c>
      <c r="AG66" s="63">
        <v>0.64697000000000005</v>
      </c>
      <c r="AH66" s="63">
        <v>2.0506999999999999E-3</v>
      </c>
      <c r="AI66" s="63">
        <v>80</v>
      </c>
      <c r="AJ66" s="63">
        <v>0.73173999999999995</v>
      </c>
      <c r="AK66" s="63">
        <v>0.73290999999999995</v>
      </c>
      <c r="AL66" s="63">
        <v>0.73241999999999996</v>
      </c>
      <c r="AM66" s="63">
        <v>1.1647999999999999E-3</v>
      </c>
      <c r="AN66" s="63">
        <v>0.11124000000000001</v>
      </c>
      <c r="AO66" s="63">
        <v>0.89844000000000002</v>
      </c>
      <c r="AP66" s="63">
        <v>1.6635E-3</v>
      </c>
      <c r="AQ66" s="63">
        <v>1.2598</v>
      </c>
      <c r="AR66" s="63">
        <v>3.7783000000000001E-4</v>
      </c>
      <c r="AS66" s="63">
        <v>6.3496999999999998E-3</v>
      </c>
      <c r="AT66" s="63">
        <v>1.3917000000000001E-2</v>
      </c>
      <c r="AU66" s="63">
        <v>5.0187000000000002E-2</v>
      </c>
      <c r="AV66" s="63">
        <v>5.2519999999999997E-2</v>
      </c>
      <c r="AW66" s="63">
        <v>7.9375000000000001E-3</v>
      </c>
      <c r="AX66" s="63">
        <v>1.2947E-2</v>
      </c>
      <c r="AY66" s="63">
        <v>1.9954E-3</v>
      </c>
      <c r="AZ66" s="63">
        <v>4.9240000000000004E-3</v>
      </c>
      <c r="BA66" s="63">
        <v>4.2622E-4</v>
      </c>
      <c r="BB66" s="63">
        <v>8.3285E-4</v>
      </c>
      <c r="BC66" s="63">
        <v>1.4403E-3</v>
      </c>
      <c r="BD66" s="63">
        <v>2.3481000000000001E-3</v>
      </c>
      <c r="BE66" s="63">
        <v>6.8682000000000007E-2</v>
      </c>
      <c r="BF66" s="63">
        <v>5.2373000000000003E-2</v>
      </c>
      <c r="BG66" s="63">
        <v>3.2642000000000001E-3</v>
      </c>
      <c r="BH66" s="63">
        <v>2.2702E-3</v>
      </c>
      <c r="BI66" s="63">
        <v>5.6955000000000005E-4</v>
      </c>
      <c r="BJ66" s="63">
        <v>5.8087999999999998E-4</v>
      </c>
      <c r="BK66" s="63">
        <v>9.0656000000000005E-4</v>
      </c>
      <c r="BL66" s="63">
        <v>2.1597000000000001E-3</v>
      </c>
      <c r="BM66" s="63">
        <v>0.32246999999999998</v>
      </c>
      <c r="BN66" s="63">
        <v>0.88148000000000004</v>
      </c>
      <c r="BO66" s="63">
        <v>4.2112999999999998E-2</v>
      </c>
      <c r="BP66" s="63">
        <v>0.13100999999999999</v>
      </c>
      <c r="BQ66" s="63">
        <v>8.6558999999999997E-2</v>
      </c>
      <c r="BR66" s="63">
        <v>0.28904000000000002</v>
      </c>
      <c r="BS66" s="63">
        <v>6.2856999999999996E-2</v>
      </c>
      <c r="BT66" s="63">
        <v>0.23591000000000001</v>
      </c>
      <c r="BU66" s="63">
        <v>0.92766000000000004</v>
      </c>
      <c r="BV66" s="63">
        <v>40.033999999999999</v>
      </c>
      <c r="BW66" s="63">
        <v>27.597999999999999</v>
      </c>
      <c r="BX66" s="286">
        <v>3.7254</v>
      </c>
      <c r="BY66" s="63">
        <v>1.8307</v>
      </c>
      <c r="BZ66" s="63">
        <v>0.45</v>
      </c>
      <c r="CA66" s="63">
        <v>7</v>
      </c>
      <c r="CB66" s="292">
        <v>307.55</v>
      </c>
      <c r="CC66" s="63">
        <v>0.34799999999999998</v>
      </c>
      <c r="CD66" s="63">
        <v>8</v>
      </c>
      <c r="CE66" s="63">
        <v>15</v>
      </c>
      <c r="CF66" s="63">
        <v>35</v>
      </c>
      <c r="CG66" s="63">
        <v>8</v>
      </c>
      <c r="CH66" s="63">
        <v>56</v>
      </c>
      <c r="CI66" s="63">
        <v>43</v>
      </c>
      <c r="CJ66" s="292">
        <v>308.95</v>
      </c>
      <c r="CK66" s="63">
        <v>1</v>
      </c>
      <c r="CL66" s="9">
        <f t="shared" si="8"/>
        <v>0.4942432082794308</v>
      </c>
      <c r="CM66" s="9">
        <v>35.805230000000002</v>
      </c>
      <c r="CN66" s="9">
        <v>9.3230199999999996</v>
      </c>
      <c r="CO66" s="63">
        <v>8</v>
      </c>
      <c r="CP66" s="63">
        <v>30</v>
      </c>
      <c r="CQ66" s="63">
        <v>57</v>
      </c>
      <c r="CR66" s="63">
        <v>4.24</v>
      </c>
      <c r="CS66" s="63">
        <v>122.7</v>
      </c>
      <c r="CT66" s="66" t="s">
        <v>87</v>
      </c>
      <c r="CU66" s="88">
        <v>0.37245370370370368</v>
      </c>
      <c r="CV66" s="63">
        <v>-81.2</v>
      </c>
      <c r="CW66" s="63">
        <v>305.89999999999998</v>
      </c>
      <c r="CX66" s="63">
        <v>0.6</v>
      </c>
      <c r="CY66" s="63">
        <v>315.5</v>
      </c>
      <c r="CZ66" s="63">
        <v>-61.8</v>
      </c>
      <c r="DA66" s="63" t="s">
        <v>88</v>
      </c>
      <c r="DB66" s="63">
        <v>1.5</v>
      </c>
      <c r="DC66" s="66">
        <v>74.337000000000003</v>
      </c>
    </row>
    <row r="67" spans="1:129" s="63" customFormat="1">
      <c r="A67" s="67"/>
      <c r="E67" s="95"/>
      <c r="F67" s="95"/>
      <c r="G67" s="95"/>
      <c r="H67" s="222" t="s">
        <v>111</v>
      </c>
      <c r="I67" s="63">
        <v>0.43</v>
      </c>
      <c r="J67" s="66" t="s">
        <v>49</v>
      </c>
      <c r="K67" s="292">
        <v>1394.4</v>
      </c>
      <c r="L67" s="292">
        <v>226.2</v>
      </c>
      <c r="M67" s="312">
        <f t="shared" si="7"/>
        <v>2.1671759530156254</v>
      </c>
      <c r="N67" s="63">
        <v>0.14913000000000001</v>
      </c>
      <c r="O67" s="63">
        <v>3.6116000000000002E-2</v>
      </c>
      <c r="P67" s="286">
        <v>0.23641000000000001</v>
      </c>
      <c r="Q67" s="63">
        <v>7.2233000000000006E-2</v>
      </c>
      <c r="R67" s="63">
        <v>7.7815999999999996E-3</v>
      </c>
      <c r="S67" s="63">
        <v>4.6056999999999999E-3</v>
      </c>
      <c r="T67" s="63">
        <v>1.3261E-2</v>
      </c>
      <c r="U67" s="63">
        <v>7.7822000000000004E-3</v>
      </c>
      <c r="V67" s="63">
        <v>2.7067999999999999</v>
      </c>
      <c r="W67" s="63">
        <v>1.9147000000000001</v>
      </c>
      <c r="X67" s="312">
        <v>2.3108</v>
      </c>
      <c r="Y67" s="63">
        <v>0.39606999999999998</v>
      </c>
      <c r="Z67" s="63">
        <v>0.46035999999999999</v>
      </c>
      <c r="AA67" s="63">
        <v>0.46153</v>
      </c>
      <c r="AB67" s="63">
        <v>0.46143000000000001</v>
      </c>
      <c r="AC67" s="63">
        <v>1.1654E-3</v>
      </c>
      <c r="AD67" s="63">
        <v>0.21049999999999999</v>
      </c>
      <c r="AE67" s="63">
        <v>0.47119</v>
      </c>
      <c r="AF67" s="63">
        <v>2.9252000000000002E-3</v>
      </c>
      <c r="AG67" s="63">
        <v>0.47852</v>
      </c>
      <c r="AH67" s="63">
        <v>2.4160000000000002E-3</v>
      </c>
      <c r="AI67" s="63">
        <v>80</v>
      </c>
      <c r="AJ67" s="63">
        <v>0.45839999999999997</v>
      </c>
      <c r="AK67" s="63">
        <v>0.45931</v>
      </c>
      <c r="AL67" s="63">
        <v>0.45898</v>
      </c>
      <c r="AM67" s="63">
        <v>9.1520999999999996E-4</v>
      </c>
      <c r="AN67" s="63">
        <v>0.2223</v>
      </c>
      <c r="AO67" s="63">
        <v>0.50780999999999998</v>
      </c>
      <c r="AP67" s="63">
        <v>3.6441999999999998E-3</v>
      </c>
      <c r="AQ67" s="63">
        <v>0.99609000000000003</v>
      </c>
      <c r="AR67" s="63">
        <v>1.6574E-4</v>
      </c>
      <c r="AS67" s="63">
        <v>1.4702999999999999E-3</v>
      </c>
      <c r="AT67" s="63">
        <v>1.7745E-3</v>
      </c>
      <c r="AU67" s="63">
        <v>7.4837000000000002E-3</v>
      </c>
      <c r="AV67" s="63">
        <v>7.5437000000000004E-3</v>
      </c>
      <c r="AW67" s="63">
        <v>8.4440999999999997E-4</v>
      </c>
      <c r="AX67" s="63">
        <v>7.6124999999999999E-4</v>
      </c>
      <c r="AY67" s="63">
        <v>3.3784E-4</v>
      </c>
      <c r="AZ67" s="63">
        <v>3.0045000000000001E-4</v>
      </c>
      <c r="BA67" s="63">
        <v>2.0034999999999999E-4</v>
      </c>
      <c r="BB67" s="63">
        <v>1.8760000000000001E-4</v>
      </c>
      <c r="BC67" s="63">
        <v>2.3590999999999998E-3</v>
      </c>
      <c r="BD67" s="63">
        <v>2.7274999999999999E-3</v>
      </c>
      <c r="BE67" s="63">
        <v>2.3054000000000002E-2</v>
      </c>
      <c r="BF67" s="63">
        <v>2.2405000000000001E-2</v>
      </c>
      <c r="BG67" s="63">
        <v>9.2979E-4</v>
      </c>
      <c r="BH67" s="63">
        <v>1.2352000000000001E-3</v>
      </c>
      <c r="BI67" s="63">
        <v>4.4272000000000002E-4</v>
      </c>
      <c r="BJ67" s="63">
        <v>4.6261000000000002E-4</v>
      </c>
      <c r="BK67" s="63">
        <v>3.1949000000000002E-4</v>
      </c>
      <c r="BL67" s="63">
        <v>3.6167000000000003E-4</v>
      </c>
      <c r="BM67" s="63">
        <v>0.20677999999999999</v>
      </c>
      <c r="BN67" s="63">
        <v>9.6447000000000005E-2</v>
      </c>
      <c r="BO67" s="63">
        <v>1.6546000000000002E-2</v>
      </c>
      <c r="BP67" s="63">
        <v>6.3965999999999995E-2</v>
      </c>
      <c r="BQ67" s="63">
        <v>4.0256E-2</v>
      </c>
      <c r="BR67" s="63">
        <v>2.8313000000000001E-2</v>
      </c>
      <c r="BS67" s="63">
        <v>3.3530999999999998E-2</v>
      </c>
      <c r="BT67" s="63">
        <v>0.16652</v>
      </c>
      <c r="BU67" s="63">
        <v>0.10052</v>
      </c>
      <c r="BV67" s="63">
        <v>30.381</v>
      </c>
      <c r="BW67" s="63">
        <v>20.236000000000001</v>
      </c>
      <c r="BX67" s="286">
        <v>5.1365999999999996</v>
      </c>
      <c r="BY67" s="63">
        <v>0.1943</v>
      </c>
      <c r="BZ67" s="63">
        <v>0.4</v>
      </c>
      <c r="CA67" s="63">
        <v>2</v>
      </c>
      <c r="CB67" s="292">
        <v>214.21</v>
      </c>
      <c r="CC67" s="63">
        <v>0.34499999999999997</v>
      </c>
      <c r="CD67" s="63">
        <v>9</v>
      </c>
      <c r="CE67" s="63">
        <v>10</v>
      </c>
      <c r="CF67" s="63">
        <v>42</v>
      </c>
      <c r="CG67" s="63">
        <v>9</v>
      </c>
      <c r="CH67" s="63">
        <v>49</v>
      </c>
      <c r="CI67" s="63">
        <v>37</v>
      </c>
      <c r="CJ67" s="292">
        <v>239.22</v>
      </c>
      <c r="CK67" s="63">
        <v>1</v>
      </c>
      <c r="CL67" s="9">
        <f t="shared" si="8"/>
        <v>0.29542372881355933</v>
      </c>
      <c r="CM67" s="9">
        <v>48.8461</v>
      </c>
      <c r="CN67" s="9">
        <v>13.7179</v>
      </c>
      <c r="CO67" s="63">
        <v>8</v>
      </c>
      <c r="CP67" s="63">
        <v>30</v>
      </c>
      <c r="CQ67" s="63">
        <v>57</v>
      </c>
      <c r="CR67" s="63">
        <v>12.41</v>
      </c>
      <c r="CS67" s="63">
        <v>28</v>
      </c>
      <c r="CT67" s="66" t="s">
        <v>87</v>
      </c>
      <c r="CU67" s="88">
        <v>0.40937499999999999</v>
      </c>
      <c r="CV67" s="63">
        <v>27.9</v>
      </c>
      <c r="CW67" s="63">
        <v>214.4</v>
      </c>
      <c r="CX67" s="63">
        <v>0.3</v>
      </c>
      <c r="CY67" s="63">
        <v>324.5</v>
      </c>
      <c r="CZ67" s="63">
        <v>-52.4</v>
      </c>
      <c r="DA67" s="63" t="s">
        <v>88</v>
      </c>
      <c r="DB67" s="63">
        <v>1.2</v>
      </c>
      <c r="DC67" s="66">
        <v>85.611000000000004</v>
      </c>
    </row>
    <row r="68" spans="1:129" s="77" customFormat="1">
      <c r="A68" s="91"/>
      <c r="H68" s="32" t="s">
        <v>111</v>
      </c>
      <c r="I68" s="77">
        <v>0.43</v>
      </c>
      <c r="J68" s="74" t="s">
        <v>43</v>
      </c>
      <c r="K68" s="291">
        <v>4459</v>
      </c>
      <c r="L68" s="291">
        <v>276.5</v>
      </c>
      <c r="M68" s="311">
        <f t="shared" si="7"/>
        <v>1.9320684725066655</v>
      </c>
      <c r="N68" s="77">
        <v>2.0316000000000001E-2</v>
      </c>
      <c r="O68" s="77">
        <v>6.2313999999999998E-3</v>
      </c>
      <c r="P68" s="285">
        <v>3.2815999999999998E-2</v>
      </c>
      <c r="Q68" s="77">
        <v>1.2463E-2</v>
      </c>
      <c r="R68" s="77">
        <v>3.8689000000000002E-3</v>
      </c>
      <c r="S68" s="77">
        <v>2.2063999999999999E-3</v>
      </c>
      <c r="T68" s="77">
        <v>5.1637000000000002E-3</v>
      </c>
      <c r="U68" s="77">
        <v>2.9995999999999998E-3</v>
      </c>
      <c r="V68" s="77">
        <v>1.5694999999999999</v>
      </c>
      <c r="W68" s="77">
        <v>1.8926000000000001</v>
      </c>
      <c r="X68" s="311">
        <v>1.7310000000000001</v>
      </c>
      <c r="Y68" s="77">
        <v>0.16159999999999999</v>
      </c>
      <c r="Z68" s="77">
        <v>0.51346999999999998</v>
      </c>
      <c r="AA68" s="77">
        <v>0.51937999999999995</v>
      </c>
      <c r="AB68" s="77">
        <v>0.51758000000000004</v>
      </c>
      <c r="AC68" s="77">
        <v>5.9128999999999996E-3</v>
      </c>
      <c r="AD68" s="77">
        <v>3.2234E-3</v>
      </c>
      <c r="AE68" s="77">
        <v>0.52734000000000003</v>
      </c>
      <c r="AF68" s="77">
        <v>4.9857000000000005E-4</v>
      </c>
      <c r="AG68" s="77">
        <v>0.54688000000000003</v>
      </c>
      <c r="AH68" s="77">
        <v>3.8287999999999999E-4</v>
      </c>
      <c r="AI68" s="77">
        <v>80</v>
      </c>
      <c r="AJ68" s="77">
        <v>0.48675000000000002</v>
      </c>
      <c r="AK68" s="77">
        <v>0.52117000000000002</v>
      </c>
      <c r="AL68" s="77">
        <v>0.51758000000000004</v>
      </c>
      <c r="AM68" s="77">
        <v>3.4428E-2</v>
      </c>
      <c r="AN68" s="77">
        <v>2.2588999999999999E-3</v>
      </c>
      <c r="AO68" s="77">
        <v>0.53710999999999998</v>
      </c>
      <c r="AP68" s="77">
        <v>1.5938000000000001E-4</v>
      </c>
      <c r="AQ68" s="77">
        <v>0.61523000000000005</v>
      </c>
      <c r="AR68" s="77">
        <v>1.3668E-4</v>
      </c>
      <c r="AS68" s="77">
        <v>1.6777E-4</v>
      </c>
      <c r="AT68" s="77">
        <v>2.0912E-4</v>
      </c>
      <c r="AU68" s="77">
        <v>1.8268E-3</v>
      </c>
      <c r="AV68" s="77">
        <v>1.2589999999999999E-3</v>
      </c>
      <c r="AW68" s="93">
        <v>1.0832000000000001E-4</v>
      </c>
      <c r="AX68" s="93">
        <v>1.0501E-4</v>
      </c>
      <c r="AY68" s="93">
        <v>3.6300000000000001E-5</v>
      </c>
      <c r="AZ68" s="93">
        <v>2.5000000000000001E-5</v>
      </c>
      <c r="BA68" s="93">
        <v>3.8699999999999999E-5</v>
      </c>
      <c r="BB68" s="93">
        <v>2.8500000000000002E-5</v>
      </c>
      <c r="BC68" s="77">
        <v>2.4909999999999998E-4</v>
      </c>
      <c r="BD68" s="77">
        <v>2.4653000000000001E-4</v>
      </c>
      <c r="BE68" s="77">
        <v>1.9192E-3</v>
      </c>
      <c r="BF68" s="77">
        <v>1.8226E-3</v>
      </c>
      <c r="BG68" s="77">
        <v>2.0856E-4</v>
      </c>
      <c r="BH68" s="93">
        <v>2.1016000000000001E-4</v>
      </c>
      <c r="BI68" s="93">
        <v>3.6699999999999998E-5</v>
      </c>
      <c r="BJ68" s="93">
        <v>4.3800000000000001E-5</v>
      </c>
      <c r="BK68" s="93">
        <v>6.6799999999999997E-5</v>
      </c>
      <c r="BL68" s="93">
        <v>8.7999999999999998E-5</v>
      </c>
      <c r="BM68" s="77">
        <v>7.7736000000000003E-3</v>
      </c>
      <c r="BN68" s="77">
        <v>1.0987E-3</v>
      </c>
      <c r="BO68" s="77">
        <v>2.9258999999999999E-3</v>
      </c>
      <c r="BP68" s="77">
        <v>5.0797000000000004E-3</v>
      </c>
      <c r="BQ68" s="77">
        <v>4.0027999999999999E-3</v>
      </c>
      <c r="BR68" s="77">
        <v>3.9124E-4</v>
      </c>
      <c r="BS68" s="77">
        <v>1.523E-3</v>
      </c>
      <c r="BT68" s="77">
        <v>3.7709000000000002E-3</v>
      </c>
      <c r="BU68" s="77">
        <v>1.1663000000000001E-3</v>
      </c>
      <c r="BV68" s="77">
        <v>8.4818999999999996</v>
      </c>
      <c r="BW68" s="77">
        <v>5.8114999999999997</v>
      </c>
      <c r="BX68" s="285">
        <v>1.9420999999999999</v>
      </c>
      <c r="BY68" s="77">
        <v>8.3861000000000005E-2</v>
      </c>
      <c r="BZ68" s="77">
        <v>0.3</v>
      </c>
      <c r="CA68" s="77">
        <v>1</v>
      </c>
      <c r="CB68" s="291">
        <v>275.97000000000003</v>
      </c>
      <c r="CC68" s="77">
        <v>0.33700000000000002</v>
      </c>
      <c r="CD68" s="77">
        <v>11</v>
      </c>
      <c r="CE68" s="77">
        <v>54</v>
      </c>
      <c r="CF68" s="77">
        <v>39</v>
      </c>
      <c r="CG68" s="77">
        <v>12</v>
      </c>
      <c r="CH68" s="77">
        <v>31</v>
      </c>
      <c r="CI68" s="77">
        <v>58</v>
      </c>
      <c r="CJ68" s="291">
        <v>176.22</v>
      </c>
      <c r="CK68" s="77">
        <v>1</v>
      </c>
      <c r="CL68" s="58">
        <f t="shared" si="8"/>
        <v>0.30834658737293408</v>
      </c>
      <c r="CM68" s="58">
        <v>50.4086</v>
      </c>
      <c r="CN68" s="58">
        <v>58.034300000000002</v>
      </c>
      <c r="CO68" s="77">
        <v>8</v>
      </c>
      <c r="CP68" s="77">
        <v>30</v>
      </c>
      <c r="CQ68" s="77">
        <v>57</v>
      </c>
      <c r="CR68" s="77">
        <v>39.119999999999997</v>
      </c>
      <c r="CS68" s="77">
        <v>54.2</v>
      </c>
      <c r="CT68" s="74" t="s">
        <v>87</v>
      </c>
      <c r="CU68" s="94">
        <v>0.52222222222222225</v>
      </c>
      <c r="CV68" s="77">
        <v>101.1</v>
      </c>
      <c r="CW68" s="77">
        <v>275.7</v>
      </c>
      <c r="CX68" s="77">
        <v>2.9</v>
      </c>
      <c r="CY68" s="77">
        <v>328.6</v>
      </c>
      <c r="CZ68" s="77">
        <v>-38.4</v>
      </c>
      <c r="DA68" s="77" t="s">
        <v>88</v>
      </c>
      <c r="DB68" s="77">
        <v>2</v>
      </c>
      <c r="DC68" s="74">
        <v>123.374</v>
      </c>
    </row>
    <row r="69" spans="1:129" s="141" customFormat="1">
      <c r="A69" s="158">
        <v>41616</v>
      </c>
      <c r="B69" s="141">
        <v>32.799999999999997</v>
      </c>
      <c r="C69" s="141">
        <v>-165.1</v>
      </c>
      <c r="D69" s="141">
        <v>23.5</v>
      </c>
      <c r="E69" s="201">
        <v>2.2999999999999998</v>
      </c>
      <c r="F69" s="201">
        <v>2.5</v>
      </c>
      <c r="G69" s="201">
        <v>-11.3</v>
      </c>
      <c r="H69" s="201">
        <f>(E69^2+F69^2+G69^2)^0.5</f>
        <v>11.799576263578283</v>
      </c>
      <c r="I69" s="141">
        <v>0.2</v>
      </c>
      <c r="J69" s="155" t="s">
        <v>107</v>
      </c>
      <c r="K69" s="278">
        <v>1730.3</v>
      </c>
      <c r="L69" s="278">
        <v>329.9</v>
      </c>
      <c r="M69" s="306">
        <f t="shared" si="7"/>
        <v>1.5398592568639224</v>
      </c>
      <c r="N69" s="141">
        <v>2.6549E-2</v>
      </c>
      <c r="O69" s="141">
        <v>1.124E-2</v>
      </c>
      <c r="P69" s="272">
        <v>4.3824000000000002E-2</v>
      </c>
      <c r="Q69" s="141">
        <v>2.248E-2</v>
      </c>
      <c r="R69" s="141">
        <v>4.0666000000000001E-3</v>
      </c>
      <c r="S69" s="141">
        <v>2.4166000000000001E-3</v>
      </c>
      <c r="T69" s="141">
        <v>4.3743000000000002E-3</v>
      </c>
      <c r="U69" s="141">
        <v>2.6072000000000001E-3</v>
      </c>
      <c r="V69" s="141">
        <v>1.4853000000000001</v>
      </c>
      <c r="W69" s="141">
        <v>1.8764000000000001</v>
      </c>
      <c r="X69" s="306">
        <v>1.6808000000000001</v>
      </c>
      <c r="Y69" s="141">
        <v>0.19553999999999999</v>
      </c>
      <c r="Z69" s="141">
        <v>0.64905000000000002</v>
      </c>
      <c r="AA69" s="141">
        <v>0.64993000000000001</v>
      </c>
      <c r="AB69" s="141">
        <v>0.64941000000000004</v>
      </c>
      <c r="AC69" s="141">
        <v>8.8080000000000005E-4</v>
      </c>
      <c r="AD69" s="141">
        <v>7.5686E-3</v>
      </c>
      <c r="AE69" s="141">
        <v>0.66161999999999999</v>
      </c>
      <c r="AF69" s="160">
        <v>5.2899999999999998E-5</v>
      </c>
      <c r="AG69" s="141">
        <v>0.67627000000000004</v>
      </c>
      <c r="AH69" s="141">
        <v>2.2869000000000001E-4</v>
      </c>
      <c r="AI69" s="141">
        <v>100</v>
      </c>
      <c r="AJ69" s="141">
        <v>0.74895</v>
      </c>
      <c r="AK69" s="141">
        <v>0.75670999999999999</v>
      </c>
      <c r="AL69" s="141">
        <v>0.75195000000000001</v>
      </c>
      <c r="AM69" s="141">
        <v>7.7575999999999999E-3</v>
      </c>
      <c r="AN69" s="141">
        <v>3.2060000000000001E-3</v>
      </c>
      <c r="AO69" s="141">
        <v>0.90820000000000001</v>
      </c>
      <c r="AP69" s="160">
        <v>5.6900000000000001E-5</v>
      </c>
      <c r="AQ69" s="141">
        <v>0.96679999999999999</v>
      </c>
      <c r="AR69" s="141">
        <v>1.3779999999999999E-4</v>
      </c>
      <c r="AS69" s="141">
        <v>2.8616999999999998E-4</v>
      </c>
      <c r="AT69" s="141">
        <v>2.2306999999999999E-4</v>
      </c>
      <c r="AU69" s="141">
        <v>4.4747000000000002E-2</v>
      </c>
      <c r="AV69" s="141">
        <v>2.9922000000000001E-2</v>
      </c>
      <c r="AW69" s="141">
        <v>9.5418E-4</v>
      </c>
      <c r="AX69" s="141">
        <v>1.3265E-3</v>
      </c>
      <c r="AY69" s="141">
        <v>1.0124999999999999E-4</v>
      </c>
      <c r="AZ69" s="160">
        <v>5.2899999999999998E-5</v>
      </c>
      <c r="BA69" s="160">
        <v>4.7299999999999998E-5</v>
      </c>
      <c r="BB69" s="160">
        <v>5.9899999999999999E-5</v>
      </c>
      <c r="BC69" s="141">
        <v>2.0186E-4</v>
      </c>
      <c r="BD69" s="141">
        <v>1.6958000000000001E-4</v>
      </c>
      <c r="BE69" s="141">
        <v>0.1018</v>
      </c>
      <c r="BF69" s="141">
        <v>8.4453E-2</v>
      </c>
      <c r="BG69" s="141">
        <v>9.1861000000000004E-4</v>
      </c>
      <c r="BH69" s="141">
        <v>9.1284999999999999E-4</v>
      </c>
      <c r="BI69" s="141">
        <v>2.0186E-4</v>
      </c>
      <c r="BJ69" s="141">
        <v>1.6958000000000001E-4</v>
      </c>
      <c r="BK69" s="160">
        <v>4.3900000000000003E-5</v>
      </c>
      <c r="BL69" s="160">
        <v>3.8500000000000001E-5</v>
      </c>
      <c r="BM69" s="141">
        <v>1.3148999999999999E-2</v>
      </c>
      <c r="BN69" s="141">
        <v>1.5996E-2</v>
      </c>
      <c r="BO69" s="141">
        <v>5.4161000000000001E-3</v>
      </c>
      <c r="BP69" s="141">
        <v>5.2453999999999999E-3</v>
      </c>
      <c r="BQ69" s="141">
        <v>5.3306999999999998E-3</v>
      </c>
      <c r="BR69" s="141">
        <v>7.6359000000000002E-3</v>
      </c>
      <c r="BS69" s="141">
        <v>1.2072E-4</v>
      </c>
      <c r="BT69" s="141">
        <v>7.8186999999999996E-3</v>
      </c>
      <c r="BU69" s="141">
        <v>1.7725000000000001E-2</v>
      </c>
      <c r="BV69" s="141">
        <v>10.776999999999999</v>
      </c>
      <c r="BW69" s="141">
        <v>8.4600000000000009</v>
      </c>
      <c r="BX69" s="272">
        <v>2.4666999999999999</v>
      </c>
      <c r="BY69" s="141">
        <v>5.806E-2</v>
      </c>
      <c r="BZ69" s="141">
        <v>0.6</v>
      </c>
      <c r="CA69" s="141">
        <v>2</v>
      </c>
      <c r="CB69" s="278">
        <v>332.64</v>
      </c>
      <c r="CC69" s="141">
        <v>0.33900000000000002</v>
      </c>
      <c r="CD69" s="141">
        <v>4</v>
      </c>
      <c r="CE69" s="141">
        <v>20</v>
      </c>
      <c r="CF69" s="141">
        <v>0</v>
      </c>
      <c r="CG69" s="141">
        <v>4</v>
      </c>
      <c r="CH69" s="141">
        <v>47</v>
      </c>
      <c r="CI69" s="141">
        <v>17</v>
      </c>
      <c r="CJ69" s="278">
        <v>257.55</v>
      </c>
      <c r="CK69" s="141">
        <v>1</v>
      </c>
      <c r="CL69" s="111">
        <f t="shared" si="8"/>
        <v>0.29689430336307482</v>
      </c>
      <c r="CM69" s="111">
        <v>19.591999999999999</v>
      </c>
      <c r="CN69" s="111">
        <v>-155.8931</v>
      </c>
      <c r="CO69" s="141">
        <v>3</v>
      </c>
      <c r="CP69" s="141">
        <v>10</v>
      </c>
      <c r="CQ69" s="141">
        <v>9</v>
      </c>
      <c r="CT69" s="155"/>
      <c r="DC69" s="155">
        <v>20.399999999999999</v>
      </c>
    </row>
    <row r="70" spans="1:129" s="63" customFormat="1">
      <c r="A70" s="90">
        <v>41599</v>
      </c>
      <c r="B70" s="63">
        <v>44.7</v>
      </c>
      <c r="C70" s="63">
        <v>35.299999999999997</v>
      </c>
      <c r="D70" s="63">
        <v>59.3</v>
      </c>
      <c r="E70" s="224">
        <v>-5</v>
      </c>
      <c r="F70" s="224">
        <v>-11</v>
      </c>
      <c r="G70" s="224">
        <v>-2.7</v>
      </c>
      <c r="H70" s="222">
        <f>(E70^2+F70^2+G70^2)^0.5</f>
        <v>12.381033882515627</v>
      </c>
      <c r="I70" s="63">
        <v>0.23</v>
      </c>
      <c r="J70" s="66" t="s">
        <v>46</v>
      </c>
      <c r="K70" s="292">
        <v>1343.4</v>
      </c>
      <c r="L70" s="292">
        <v>186.5</v>
      </c>
      <c r="M70" s="312">
        <f t="shared" si="7"/>
        <v>2.1903885749331931</v>
      </c>
      <c r="N70" s="63">
        <v>6.7050999999999999E-2</v>
      </c>
      <c r="O70" s="63">
        <v>3.0543000000000001E-2</v>
      </c>
      <c r="P70" s="286">
        <v>0.12797</v>
      </c>
      <c r="Q70" s="63">
        <v>6.1086000000000001E-2</v>
      </c>
      <c r="R70" s="63">
        <v>1.2815999999999999E-2</v>
      </c>
      <c r="S70" s="63">
        <v>7.9421000000000005E-3</v>
      </c>
      <c r="T70" s="63">
        <v>1.2619E-2</v>
      </c>
      <c r="U70" s="63">
        <v>7.4234000000000001E-3</v>
      </c>
      <c r="V70" s="63">
        <v>1.7955000000000001</v>
      </c>
      <c r="W70" s="63">
        <v>2.2698</v>
      </c>
      <c r="X70" s="312">
        <v>2.0327000000000002</v>
      </c>
      <c r="Y70" s="63">
        <v>0.23712</v>
      </c>
      <c r="Z70" s="63">
        <v>0.45291999999999999</v>
      </c>
      <c r="AA70" s="63">
        <v>0.46138000000000001</v>
      </c>
      <c r="AB70" s="63">
        <v>0.45654</v>
      </c>
      <c r="AC70" s="63">
        <v>8.4641000000000004E-3</v>
      </c>
      <c r="AD70" s="63">
        <v>2.3906E-2</v>
      </c>
      <c r="AE70" s="63">
        <v>0.46875</v>
      </c>
      <c r="AF70" s="63">
        <v>1.1360000000000001E-3</v>
      </c>
      <c r="AG70" s="63">
        <v>0.48827999999999999</v>
      </c>
      <c r="AH70" s="63">
        <v>5.1383000000000002E-3</v>
      </c>
      <c r="AI70" s="63">
        <v>100</v>
      </c>
      <c r="AJ70" s="63">
        <v>0.50604000000000005</v>
      </c>
      <c r="AK70" s="63">
        <v>0.56054999999999999</v>
      </c>
      <c r="AL70" s="63">
        <v>0.52734000000000003</v>
      </c>
      <c r="AM70" s="63">
        <v>5.4505999999999999E-2</v>
      </c>
      <c r="AN70" s="63">
        <v>1.2984000000000001E-2</v>
      </c>
      <c r="AO70" s="63">
        <v>0.55664000000000002</v>
      </c>
      <c r="AP70" s="83">
        <v>2.764E-3</v>
      </c>
      <c r="AQ70" s="63">
        <v>0.59570000000000001</v>
      </c>
      <c r="AR70" s="83">
        <v>5.7324000000000003E-4</v>
      </c>
      <c r="AS70" s="63">
        <v>1.9572000000000001E-3</v>
      </c>
      <c r="AT70" s="63">
        <v>3.2640999999999998E-3</v>
      </c>
      <c r="AU70" s="63">
        <v>6.7828999999999997E-3</v>
      </c>
      <c r="AV70" s="63">
        <v>5.0073000000000001E-3</v>
      </c>
      <c r="AW70" s="63">
        <v>2.6045999999999999E-3</v>
      </c>
      <c r="AX70" s="63">
        <v>1.8217999999999999E-3</v>
      </c>
      <c r="AY70" s="63">
        <v>8.2043000000000003E-4</v>
      </c>
      <c r="AZ70" s="83">
        <v>8.5123000000000002E-4</v>
      </c>
      <c r="BA70" s="83">
        <v>3.4778000000000001E-4</v>
      </c>
      <c r="BB70" s="83">
        <v>4.0531999999999998E-4</v>
      </c>
      <c r="BC70" s="63">
        <v>2.5281000000000001E-3</v>
      </c>
      <c r="BD70" s="63">
        <v>2.6419999999999998E-3</v>
      </c>
      <c r="BE70" s="63">
        <v>2.0302000000000001E-2</v>
      </c>
      <c r="BF70" s="63">
        <v>2.8452999999999999E-2</v>
      </c>
      <c r="BG70" s="63">
        <v>3.3769E-3</v>
      </c>
      <c r="BH70" s="63">
        <v>2.7334999999999998E-3</v>
      </c>
      <c r="BI70" s="63">
        <v>7.1860000000000001E-4</v>
      </c>
      <c r="BJ70" s="63">
        <v>6.3354000000000004E-4</v>
      </c>
      <c r="BK70" s="83">
        <v>4.3536999999999997E-4</v>
      </c>
      <c r="BL70" s="83">
        <v>4.594E-4</v>
      </c>
      <c r="BM70" s="63">
        <v>7.8865000000000005E-2</v>
      </c>
      <c r="BN70" s="63">
        <v>6.9120000000000001E-2</v>
      </c>
      <c r="BO70" s="63">
        <v>5.9482E-2</v>
      </c>
      <c r="BP70" s="63">
        <v>6.2067999999999998E-2</v>
      </c>
      <c r="BQ70" s="63">
        <v>6.0775000000000003E-2</v>
      </c>
      <c r="BR70" s="63">
        <v>0.24782999999999999</v>
      </c>
      <c r="BS70" s="63">
        <v>1.8288E-3</v>
      </c>
      <c r="BT70" s="63">
        <v>1.8089999999999998E-2</v>
      </c>
      <c r="BU70" s="63">
        <v>0.25729000000000002</v>
      </c>
      <c r="BV70" s="63">
        <v>9.9849999999999994</v>
      </c>
      <c r="BW70" s="63">
        <v>7.8108000000000004</v>
      </c>
      <c r="BX70" s="286">
        <v>1.2977000000000001</v>
      </c>
      <c r="BY70" s="63">
        <v>0.70226999999999995</v>
      </c>
      <c r="BZ70" s="63">
        <v>0.3</v>
      </c>
      <c r="CA70" s="63">
        <v>2.5</v>
      </c>
      <c r="CB70" s="292">
        <v>174.78</v>
      </c>
      <c r="CC70" s="63">
        <v>0.35599999999999998</v>
      </c>
      <c r="CD70" s="63">
        <v>2</v>
      </c>
      <c r="CE70" s="63">
        <v>40</v>
      </c>
      <c r="CF70" s="63">
        <v>0</v>
      </c>
      <c r="CG70" s="63">
        <v>3</v>
      </c>
      <c r="CH70" s="63">
        <v>5</v>
      </c>
      <c r="CI70" s="63">
        <v>28</v>
      </c>
      <c r="CJ70" s="292">
        <v>262.04000000000002</v>
      </c>
      <c r="CK70" s="63">
        <v>1</v>
      </c>
      <c r="CL70" s="48">
        <f t="shared" si="8"/>
        <v>0.29899844202092146</v>
      </c>
      <c r="CM70" s="9">
        <v>56.721359999999997</v>
      </c>
      <c r="CN70" s="9">
        <v>37.217590000000001</v>
      </c>
      <c r="CO70" s="63">
        <v>1</v>
      </c>
      <c r="CP70" s="63">
        <v>50</v>
      </c>
      <c r="CQ70" s="63">
        <v>35</v>
      </c>
      <c r="CT70" s="66"/>
      <c r="DC70" s="66">
        <v>24.859000000000002</v>
      </c>
    </row>
    <row r="71" spans="1:129" s="77" customFormat="1">
      <c r="A71" s="91"/>
      <c r="H71" s="32" t="s">
        <v>111</v>
      </c>
      <c r="I71" s="77">
        <v>0.23</v>
      </c>
      <c r="J71" s="74" t="s">
        <v>43</v>
      </c>
      <c r="K71" s="291">
        <v>1811.6</v>
      </c>
      <c r="L71" s="291">
        <v>258.3</v>
      </c>
      <c r="M71" s="311">
        <f t="shared" si="7"/>
        <v>2.0480052428934217</v>
      </c>
      <c r="N71" s="77">
        <v>3.5070999999999998E-2</v>
      </c>
      <c r="O71" s="77">
        <v>1.5447000000000001E-2</v>
      </c>
      <c r="P71" s="285">
        <v>6.4263000000000001E-2</v>
      </c>
      <c r="Q71" s="77">
        <v>3.0894000000000001E-2</v>
      </c>
      <c r="R71" s="77">
        <v>7.5447999999999999E-3</v>
      </c>
      <c r="S71" s="77">
        <v>4.3283999999999996E-3</v>
      </c>
      <c r="T71" s="77">
        <v>6.2570999999999998E-3</v>
      </c>
      <c r="U71" s="77">
        <v>3.6105E-3</v>
      </c>
      <c r="V71" s="77">
        <v>1.9041999999999999</v>
      </c>
      <c r="W71" s="77">
        <v>1.4046000000000001</v>
      </c>
      <c r="X71" s="311">
        <v>1.6544000000000001</v>
      </c>
      <c r="Y71" s="77">
        <v>0.24979999999999999</v>
      </c>
      <c r="Z71" s="77">
        <v>0.48259999999999997</v>
      </c>
      <c r="AA71" s="77">
        <v>0.51734999999999998</v>
      </c>
      <c r="AB71" s="77">
        <v>0.48827999999999999</v>
      </c>
      <c r="AC71" s="77">
        <v>3.4752999999999999E-2</v>
      </c>
      <c r="AD71" s="77">
        <v>3.0869000000000001E-3</v>
      </c>
      <c r="AE71" s="77">
        <v>0.56640999999999997</v>
      </c>
      <c r="AF71" s="77">
        <v>2.9139999999999998E-4</v>
      </c>
      <c r="AG71" s="77">
        <v>0.60546999999999995</v>
      </c>
      <c r="AH71" s="93">
        <v>5.24E-5</v>
      </c>
      <c r="AI71" s="77">
        <v>50</v>
      </c>
      <c r="AJ71" s="77">
        <v>0.51583999999999997</v>
      </c>
      <c r="AK71" s="77">
        <v>0.53219000000000005</v>
      </c>
      <c r="AL71" s="77">
        <v>0.52734000000000003</v>
      </c>
      <c r="AM71" s="77">
        <v>1.6348000000000001E-2</v>
      </c>
      <c r="AN71" s="77">
        <v>5.2008999999999996E-3</v>
      </c>
      <c r="AO71" s="77">
        <v>0.56640999999999997</v>
      </c>
      <c r="AP71" s="93">
        <v>3.0792999999999999E-4</v>
      </c>
      <c r="AQ71" s="77">
        <v>0.60546999999999995</v>
      </c>
      <c r="AR71" s="93">
        <v>5.1199999999999998E-5</v>
      </c>
      <c r="AS71" s="77">
        <v>3.7769000000000002E-4</v>
      </c>
      <c r="AT71" s="77">
        <v>5.2530000000000003E-4</v>
      </c>
      <c r="AU71" s="77">
        <v>6.8900000000000003E-3</v>
      </c>
      <c r="AV71" s="77">
        <v>7.0004000000000004E-3</v>
      </c>
      <c r="AW71" s="77">
        <v>5.6734999999999999E-4</v>
      </c>
      <c r="AX71" s="77">
        <v>5.9973000000000003E-4</v>
      </c>
      <c r="AY71" s="93">
        <v>5.8400000000000003E-5</v>
      </c>
      <c r="AZ71" s="93">
        <v>4.7500000000000003E-5</v>
      </c>
      <c r="BA71" s="93">
        <v>1.4483000000000001E-4</v>
      </c>
      <c r="BB71" s="93">
        <v>2.5060000000000002E-4</v>
      </c>
      <c r="BC71" s="77">
        <v>3.0999000000000001E-4</v>
      </c>
      <c r="BD71" s="77">
        <v>3.5519000000000002E-4</v>
      </c>
      <c r="BE71" s="77">
        <v>6.7295999999999996E-3</v>
      </c>
      <c r="BF71" s="77">
        <v>1.2181000000000001E-2</v>
      </c>
      <c r="BG71" s="77">
        <v>3.0999000000000001E-4</v>
      </c>
      <c r="BH71" s="77">
        <v>3.5519000000000002E-4</v>
      </c>
      <c r="BI71" s="77">
        <v>2.2045999999999999E-4</v>
      </c>
      <c r="BJ71" s="77">
        <v>3.8158000000000002E-4</v>
      </c>
      <c r="BK71" s="93">
        <v>2.3425E-4</v>
      </c>
      <c r="BL71" s="93">
        <v>5.9163E-4</v>
      </c>
      <c r="BM71" s="77">
        <v>8.4671E-3</v>
      </c>
      <c r="BN71" s="77">
        <v>2.3173E-3</v>
      </c>
      <c r="BO71" s="77">
        <v>4.1739000000000004E-3</v>
      </c>
      <c r="BP71" s="77">
        <v>3.1259999999999999E-3</v>
      </c>
      <c r="BQ71" s="77">
        <v>3.6499000000000002E-3</v>
      </c>
      <c r="BR71" s="77">
        <v>1.1394E-3</v>
      </c>
      <c r="BS71" s="77">
        <v>7.4098000000000002E-4</v>
      </c>
      <c r="BT71" s="77">
        <v>4.8171999999999998E-3</v>
      </c>
      <c r="BU71" s="77">
        <v>2.5822000000000002E-3</v>
      </c>
      <c r="BV71" s="77">
        <v>8.5175000000000001</v>
      </c>
      <c r="BW71" s="77">
        <v>6.3752000000000004</v>
      </c>
      <c r="BX71" s="285">
        <v>2.3197999999999999</v>
      </c>
      <c r="BY71" s="77">
        <v>0.13250000000000001</v>
      </c>
      <c r="BZ71" s="77">
        <v>0.25</v>
      </c>
      <c r="CA71" s="77">
        <v>3</v>
      </c>
      <c r="CB71" s="291">
        <v>256.45999999999998</v>
      </c>
      <c r="CC71" s="77">
        <v>0.379</v>
      </c>
      <c r="CD71" s="77">
        <v>3</v>
      </c>
      <c r="CE71" s="77">
        <v>20</v>
      </c>
      <c r="CF71" s="77">
        <v>4</v>
      </c>
      <c r="CG71" s="77">
        <v>3</v>
      </c>
      <c r="CH71" s="77">
        <v>35</v>
      </c>
      <c r="CI71" s="77">
        <v>4</v>
      </c>
      <c r="CJ71" s="291">
        <v>71.638000000000005</v>
      </c>
      <c r="CK71" s="77">
        <v>1</v>
      </c>
      <c r="CL71" s="58">
        <f t="shared" si="8"/>
        <v>0.28897750837454139</v>
      </c>
      <c r="CM71" s="58">
        <v>50.4086</v>
      </c>
      <c r="CN71" s="58">
        <v>58.034300000000002</v>
      </c>
      <c r="CO71" s="77">
        <v>1</v>
      </c>
      <c r="CP71" s="77">
        <v>50</v>
      </c>
      <c r="CQ71" s="77">
        <v>35</v>
      </c>
      <c r="CT71" s="74"/>
      <c r="DC71" s="74">
        <v>110.76300000000001</v>
      </c>
    </row>
    <row r="72" spans="1:129" s="63" customFormat="1">
      <c r="A72" s="90">
        <v>41559</v>
      </c>
      <c r="B72" s="63">
        <v>-19.100000000000001</v>
      </c>
      <c r="C72" s="63">
        <v>-25</v>
      </c>
      <c r="D72" s="63">
        <v>22.2</v>
      </c>
      <c r="E72" s="222">
        <v>-8</v>
      </c>
      <c r="F72" s="222">
        <v>8.4</v>
      </c>
      <c r="G72" s="222">
        <v>-5.5</v>
      </c>
      <c r="H72" s="222">
        <f>(E72^2+F72^2+G72^2)^0.5</f>
        <v>12.837834708392222</v>
      </c>
      <c r="I72" s="63">
        <v>3.5</v>
      </c>
      <c r="J72" s="66" t="s">
        <v>108</v>
      </c>
      <c r="K72" s="292">
        <v>1689.7</v>
      </c>
      <c r="L72" s="292">
        <v>221.7</v>
      </c>
      <c r="M72" s="312">
        <f t="shared" si="7"/>
        <v>5.9794307581918202</v>
      </c>
      <c r="N72" s="63">
        <v>0.41438000000000003</v>
      </c>
      <c r="O72" s="63">
        <v>7.9030000000000003E-2</v>
      </c>
      <c r="P72" s="286">
        <v>0.65149999999999997</v>
      </c>
      <c r="Q72" s="63">
        <v>0.15806000000000001</v>
      </c>
      <c r="R72" s="63">
        <v>3.3257000000000002E-2</v>
      </c>
      <c r="S72" s="63">
        <v>2.0747000000000002E-2</v>
      </c>
      <c r="T72" s="63">
        <v>2.8625999999999999E-2</v>
      </c>
      <c r="U72" s="63">
        <v>1.7104999999999999E-2</v>
      </c>
      <c r="V72" s="63">
        <v>4.5823</v>
      </c>
      <c r="W72" s="63">
        <v>5.0462999999999996</v>
      </c>
      <c r="X72" s="312">
        <v>4.8143000000000002</v>
      </c>
      <c r="Y72" s="63">
        <v>0.23199</v>
      </c>
      <c r="Z72" s="63">
        <v>0.16714999999999999</v>
      </c>
      <c r="AA72" s="63">
        <v>0.1673</v>
      </c>
      <c r="AB72" s="63">
        <v>0.16724</v>
      </c>
      <c r="AC72" s="63">
        <v>1.4732999999999999E-4</v>
      </c>
      <c r="AD72" s="63">
        <v>2.7544</v>
      </c>
      <c r="AE72" s="63">
        <v>0.17272999999999999</v>
      </c>
      <c r="AF72" s="63">
        <v>1.8391000000000001E-2</v>
      </c>
      <c r="AG72" s="63">
        <v>0.19714000000000001</v>
      </c>
      <c r="AH72" s="63">
        <v>8.7200999999999997E-3</v>
      </c>
      <c r="AI72" s="63">
        <v>150</v>
      </c>
      <c r="AJ72" s="63">
        <v>0.16506999999999999</v>
      </c>
      <c r="AK72" s="63">
        <v>0.16633000000000001</v>
      </c>
      <c r="AL72" s="63">
        <v>0.16602</v>
      </c>
      <c r="AM72" s="63">
        <v>1.2620000000000001E-3</v>
      </c>
      <c r="AN72" s="63">
        <v>3.8673999999999999</v>
      </c>
      <c r="AO72" s="63">
        <v>0.17577999999999999</v>
      </c>
      <c r="AP72" s="63">
        <v>4.6822000000000003E-2</v>
      </c>
      <c r="AQ72" s="63">
        <v>0.22461</v>
      </c>
      <c r="AR72" s="83">
        <v>8.7825999999999998E-3</v>
      </c>
      <c r="AS72" s="63">
        <v>3.8821000000000001E-2</v>
      </c>
      <c r="AT72" s="63">
        <v>5.0534999999999997E-2</v>
      </c>
      <c r="AU72" s="63">
        <v>5.0834000000000001E-3</v>
      </c>
      <c r="AV72" s="63">
        <v>3.9189999999999997E-3</v>
      </c>
      <c r="AW72" s="63">
        <v>9.2215999999999999E-4</v>
      </c>
      <c r="AX72" s="63">
        <v>5.8297999999999998E-4</v>
      </c>
      <c r="AY72" s="63">
        <v>1.2040999999999999E-4</v>
      </c>
      <c r="AZ72" s="83">
        <v>5.6900000000000001E-5</v>
      </c>
      <c r="BA72" s="83">
        <v>5.9799999999999997E-5</v>
      </c>
      <c r="BB72" s="83">
        <v>6.8800000000000005E-5</v>
      </c>
      <c r="BC72" s="63">
        <v>9.0017E-2</v>
      </c>
      <c r="BD72" s="63">
        <v>7.5051999999999994E-2</v>
      </c>
      <c r="BE72" s="63">
        <v>8.3561E-3</v>
      </c>
      <c r="BF72" s="63">
        <v>1.0663000000000001E-2</v>
      </c>
      <c r="BG72" s="63">
        <v>4.9815000000000005E-4</v>
      </c>
      <c r="BH72" s="63">
        <v>2.9299000000000003E-4</v>
      </c>
      <c r="BI72" s="63">
        <v>1.9762E-4</v>
      </c>
      <c r="BJ72" s="63">
        <v>2.0364999999999999E-4</v>
      </c>
      <c r="BK72" s="83">
        <v>1.1412E-4</v>
      </c>
      <c r="BL72" s="83">
        <v>1.3543999999999999E-4</v>
      </c>
      <c r="BM72" s="63">
        <v>6.2290000000000001</v>
      </c>
      <c r="BN72" s="63">
        <v>6.3356000000000003</v>
      </c>
      <c r="BO72" s="63">
        <v>1.494</v>
      </c>
      <c r="BP72" s="63">
        <v>1.1816</v>
      </c>
      <c r="BQ72" s="63">
        <v>1.3378000000000001</v>
      </c>
      <c r="BR72" s="63">
        <v>3.823</v>
      </c>
      <c r="BS72" s="63">
        <v>0.22090000000000001</v>
      </c>
      <c r="BT72" s="63">
        <v>4.8912000000000004</v>
      </c>
      <c r="BU72" s="63">
        <v>7.3997000000000002</v>
      </c>
      <c r="BV72" s="63">
        <v>19.59</v>
      </c>
      <c r="BW72" s="63">
        <v>13.112</v>
      </c>
      <c r="BX72" s="286">
        <v>4.6562999999999999</v>
      </c>
      <c r="BY72" s="63">
        <v>1.1247</v>
      </c>
      <c r="BZ72" s="63">
        <v>0.1</v>
      </c>
      <c r="CA72" s="63">
        <v>5</v>
      </c>
      <c r="CB72" s="292">
        <v>221.04</v>
      </c>
      <c r="CC72" s="63">
        <v>0.36399999999999999</v>
      </c>
      <c r="CD72" s="63">
        <v>17</v>
      </c>
      <c r="CE72" s="63">
        <v>0</v>
      </c>
      <c r="CF72" s="63">
        <v>0</v>
      </c>
      <c r="CG72" s="63">
        <v>17</v>
      </c>
      <c r="CH72" s="63">
        <v>33</v>
      </c>
      <c r="CI72" s="63">
        <v>37</v>
      </c>
      <c r="CJ72" s="292">
        <v>991.56</v>
      </c>
      <c r="CK72" s="63">
        <v>1</v>
      </c>
      <c r="CL72" s="9">
        <f t="shared" si="8"/>
        <v>0.32419416730621642</v>
      </c>
      <c r="CM72" s="9">
        <v>-7.9377000000000004</v>
      </c>
      <c r="CN72" s="9">
        <v>-14.3752</v>
      </c>
      <c r="CO72" s="63">
        <v>16</v>
      </c>
      <c r="CP72" s="63">
        <v>6</v>
      </c>
      <c r="CQ72" s="63">
        <v>45</v>
      </c>
      <c r="CR72" s="63">
        <v>14.71</v>
      </c>
      <c r="CS72" s="63">
        <v>43.2</v>
      </c>
      <c r="CT72" s="66" t="s">
        <v>87</v>
      </c>
      <c r="CU72" s="88">
        <v>0.73182870370370379</v>
      </c>
      <c r="CV72" s="63">
        <v>-344</v>
      </c>
      <c r="CW72" s="63">
        <v>220.3</v>
      </c>
      <c r="CX72" s="63">
        <v>-0.5</v>
      </c>
      <c r="CY72" s="63">
        <v>322.60000000000002</v>
      </c>
      <c r="CZ72" s="63">
        <v>-54.3</v>
      </c>
      <c r="DA72" s="66" t="s">
        <v>88</v>
      </c>
      <c r="DB72" s="63">
        <v>6.4</v>
      </c>
      <c r="DC72" s="66">
        <v>12.327999999999999</v>
      </c>
    </row>
    <row r="73" spans="1:129" s="63" customFormat="1">
      <c r="A73" s="67"/>
      <c r="E73" s="95"/>
      <c r="F73" s="95"/>
      <c r="G73" s="95"/>
      <c r="H73" s="222" t="s">
        <v>111</v>
      </c>
      <c r="I73" s="63">
        <v>3.5</v>
      </c>
      <c r="J73" s="66" t="s">
        <v>109</v>
      </c>
      <c r="K73" s="292">
        <v>3616.8</v>
      </c>
      <c r="L73" s="292">
        <v>217.2</v>
      </c>
      <c r="M73" s="312">
        <f t="shared" si="7"/>
        <v>7.7651809287156386</v>
      </c>
      <c r="N73" s="63">
        <v>0.22878000000000001</v>
      </c>
      <c r="O73" s="63">
        <v>1.2267E-2</v>
      </c>
      <c r="P73" s="286">
        <v>0.34591</v>
      </c>
      <c r="Q73" s="63">
        <v>2.4535000000000001E-2</v>
      </c>
      <c r="R73" s="63">
        <v>1.0278000000000001E-2</v>
      </c>
      <c r="S73" s="63">
        <v>6.0866000000000002E-3</v>
      </c>
      <c r="T73" s="63">
        <v>1.0877E-2</v>
      </c>
      <c r="U73" s="63">
        <v>6.3255000000000004E-3</v>
      </c>
      <c r="V73" s="63">
        <v>6.1999000000000004</v>
      </c>
      <c r="W73" s="63">
        <v>5.6492000000000004</v>
      </c>
      <c r="X73" s="312">
        <v>5.9245999999999999</v>
      </c>
      <c r="Y73" s="63">
        <v>0.27533999999999997</v>
      </c>
      <c r="Z73" s="63">
        <v>0.12852</v>
      </c>
      <c r="AA73" s="63">
        <v>0.12884999999999999</v>
      </c>
      <c r="AB73" s="63">
        <v>0.12878000000000001</v>
      </c>
      <c r="AC73" s="63">
        <v>3.2962999999999997E-4</v>
      </c>
      <c r="AD73" s="63">
        <v>0.31023000000000001</v>
      </c>
      <c r="AE73" s="63">
        <v>0.14404</v>
      </c>
      <c r="AF73" s="63">
        <v>3.9331000000000001E-3</v>
      </c>
      <c r="AG73" s="63">
        <v>0.16602</v>
      </c>
      <c r="AH73" s="63">
        <v>2.8530999999999999E-3</v>
      </c>
      <c r="AI73" s="63">
        <v>150</v>
      </c>
      <c r="AJ73" s="63">
        <v>0.15576000000000001</v>
      </c>
      <c r="AK73" s="63">
        <v>0.15653</v>
      </c>
      <c r="AL73" s="63">
        <v>0.15625</v>
      </c>
      <c r="AM73" s="63">
        <v>7.7344000000000002E-4</v>
      </c>
      <c r="AN73" s="63">
        <v>0.41732000000000002</v>
      </c>
      <c r="AO73" s="63">
        <v>0.18554999999999999</v>
      </c>
      <c r="AP73" s="63">
        <v>4.1495000000000004E-3</v>
      </c>
      <c r="AQ73" s="63">
        <v>0.32227</v>
      </c>
      <c r="AR73" s="63">
        <v>1.1774999999999999E-3</v>
      </c>
      <c r="AS73" s="63">
        <v>4.5747000000000001E-3</v>
      </c>
      <c r="AT73" s="63">
        <v>7.1596999999999997E-3</v>
      </c>
      <c r="AU73" s="63">
        <v>8.6216999999999999E-4</v>
      </c>
      <c r="AV73" s="63">
        <v>5.8796E-4</v>
      </c>
      <c r="AW73" s="63">
        <v>5.5546000000000002E-4</v>
      </c>
      <c r="AX73" s="63">
        <v>6.9567999999999995E-4</v>
      </c>
      <c r="AY73" s="83">
        <v>3.1999999999999999E-5</v>
      </c>
      <c r="AZ73" s="83">
        <v>4.5399999999999999E-5</v>
      </c>
      <c r="BA73" s="83">
        <v>7.0300000000000001E-5</v>
      </c>
      <c r="BB73" s="63">
        <v>1.0340000000000001E-4</v>
      </c>
      <c r="BC73" s="63">
        <v>3.2528000000000001E-3</v>
      </c>
      <c r="BD73" s="63">
        <v>3.9176999999999997E-3</v>
      </c>
      <c r="BE73" s="63">
        <v>9.812E-4</v>
      </c>
      <c r="BF73" s="63">
        <v>6.2969000000000002E-4</v>
      </c>
      <c r="BG73" s="63">
        <v>4.3291E-4</v>
      </c>
      <c r="BH73" s="63">
        <v>3.4059999999999998E-4</v>
      </c>
      <c r="BI73" s="63">
        <v>1.9613000000000001E-4</v>
      </c>
      <c r="BJ73" s="63">
        <v>2.6950999999999999E-4</v>
      </c>
      <c r="BK73" s="63">
        <v>1.1712E-4</v>
      </c>
      <c r="BL73" s="83">
        <v>7.9800000000000002E-5</v>
      </c>
      <c r="BM73" s="63">
        <v>1.2714000000000001</v>
      </c>
      <c r="BN73" s="63">
        <v>9.4214000000000006E-2</v>
      </c>
      <c r="BO73" s="63">
        <v>0.12864999999999999</v>
      </c>
      <c r="BP73" s="63">
        <v>0.11685</v>
      </c>
      <c r="BQ73" s="63">
        <v>0.12275</v>
      </c>
      <c r="BR73" s="63">
        <v>7.0723999999999995E-2</v>
      </c>
      <c r="BS73" s="63">
        <v>8.3481000000000007E-3</v>
      </c>
      <c r="BT73" s="63">
        <v>1.1486000000000001</v>
      </c>
      <c r="BU73" s="63">
        <v>0.11781</v>
      </c>
      <c r="BV73" s="63">
        <v>33.655000000000001</v>
      </c>
      <c r="BW73" s="63">
        <v>20.073</v>
      </c>
      <c r="BX73" s="286">
        <v>10.356999999999999</v>
      </c>
      <c r="BY73" s="63">
        <v>0.84123999999999999</v>
      </c>
      <c r="BZ73" s="63">
        <v>0.05</v>
      </c>
      <c r="CA73" s="63">
        <v>1.8</v>
      </c>
      <c r="CB73" s="292">
        <v>217.57</v>
      </c>
      <c r="CC73" s="63">
        <v>0.34799999999999998</v>
      </c>
      <c r="CD73" s="63">
        <v>18</v>
      </c>
      <c r="CE73" s="63">
        <v>50</v>
      </c>
      <c r="CF73" s="63">
        <v>57</v>
      </c>
      <c r="CG73" s="63">
        <v>19</v>
      </c>
      <c r="CH73" s="63">
        <v>26</v>
      </c>
      <c r="CI73" s="63">
        <v>10</v>
      </c>
      <c r="CJ73" s="292">
        <v>819.82</v>
      </c>
      <c r="CK73" s="63">
        <v>1</v>
      </c>
      <c r="CL73" s="9">
        <f t="shared" si="8"/>
        <v>0.30228165482657754</v>
      </c>
      <c r="CM73" s="9">
        <v>6.6703999999999999</v>
      </c>
      <c r="CN73" s="9">
        <v>-4.8569000000000004</v>
      </c>
      <c r="CO73" s="63">
        <v>16</v>
      </c>
      <c r="CP73" s="63">
        <v>6</v>
      </c>
      <c r="CQ73" s="63">
        <v>45</v>
      </c>
      <c r="CR73" s="63">
        <v>31.99</v>
      </c>
      <c r="CS73" s="63">
        <v>39</v>
      </c>
      <c r="CT73" s="66" t="s">
        <v>87</v>
      </c>
      <c r="CU73" s="88">
        <v>0.80862268518518521</v>
      </c>
      <c r="CV73" s="63">
        <v>99</v>
      </c>
      <c r="CW73" s="63">
        <v>217.7</v>
      </c>
      <c r="CX73" s="63">
        <v>0.9</v>
      </c>
      <c r="CY73" s="63">
        <v>316.2</v>
      </c>
      <c r="CZ73" s="63">
        <v>-50.7</v>
      </c>
      <c r="DA73" s="66" t="s">
        <v>88</v>
      </c>
      <c r="DB73" s="63">
        <v>6.6</v>
      </c>
      <c r="DC73" s="66">
        <v>12.821999999999999</v>
      </c>
    </row>
    <row r="74" spans="1:129" s="63" customFormat="1">
      <c r="A74" s="75"/>
      <c r="E74" s="95"/>
      <c r="F74" s="95"/>
      <c r="G74" s="95"/>
      <c r="H74" s="222" t="s">
        <v>111</v>
      </c>
      <c r="I74" s="63">
        <v>3.5</v>
      </c>
      <c r="J74" s="66" t="s">
        <v>110</v>
      </c>
      <c r="K74" s="292">
        <v>4460.8999999999996</v>
      </c>
      <c r="L74" s="292">
        <v>262.8</v>
      </c>
      <c r="M74" s="312">
        <f t="shared" si="7"/>
        <v>8.8082445168677879</v>
      </c>
      <c r="N74" s="63">
        <v>3.4345000000000001E-2</v>
      </c>
      <c r="O74" s="63">
        <v>8.5596000000000005E-3</v>
      </c>
      <c r="P74" s="286">
        <v>6.3574000000000006E-2</v>
      </c>
      <c r="Q74" s="63">
        <v>1.7118999999999999E-2</v>
      </c>
      <c r="R74" s="63">
        <v>8.5810999999999995E-3</v>
      </c>
      <c r="S74" s="63">
        <v>5.0667000000000004E-3</v>
      </c>
      <c r="T74" s="63">
        <v>1.0298E-2</v>
      </c>
      <c r="U74" s="63">
        <v>6.0247E-3</v>
      </c>
      <c r="V74" s="63">
        <v>9.2594999999999992</v>
      </c>
      <c r="W74" s="63">
        <v>11.628</v>
      </c>
      <c r="X74" s="312">
        <v>10.444000000000001</v>
      </c>
      <c r="Y74" s="63">
        <v>1.1842999999999999</v>
      </c>
      <c r="Z74" s="63">
        <v>0.1132</v>
      </c>
      <c r="AA74" s="63">
        <v>0.11401</v>
      </c>
      <c r="AB74" s="63">
        <v>0.11353000000000001</v>
      </c>
      <c r="AC74" s="63">
        <v>8.0610000000000002E-4</v>
      </c>
      <c r="AD74" s="63">
        <v>4.2590000000000003E-2</v>
      </c>
      <c r="AE74" s="63">
        <v>0.11719</v>
      </c>
      <c r="AF74" s="63">
        <v>4.7997999999999999E-3</v>
      </c>
      <c r="AG74" s="63">
        <v>0.12329</v>
      </c>
      <c r="AH74" s="63">
        <v>5.5964999999999999E-3</v>
      </c>
      <c r="AI74" s="63">
        <v>80</v>
      </c>
      <c r="AJ74" s="63">
        <v>7.4886999999999995E-2</v>
      </c>
      <c r="AK74" s="63">
        <v>0.10917</v>
      </c>
      <c r="AL74" s="63">
        <v>9.7656000000000007E-2</v>
      </c>
      <c r="AM74" s="63">
        <v>3.4285999999999997E-2</v>
      </c>
      <c r="AN74" s="63">
        <v>4.9557999999999998E-2</v>
      </c>
      <c r="AO74" s="63">
        <v>0.12695000000000001</v>
      </c>
      <c r="AP74" s="63">
        <v>3.8876000000000002E-3</v>
      </c>
      <c r="AQ74" s="63">
        <v>0.18554999999999999</v>
      </c>
      <c r="AR74" s="63">
        <v>5.7069E-3</v>
      </c>
      <c r="AS74" s="63">
        <v>1.9613E-3</v>
      </c>
      <c r="AT74" s="63">
        <v>2.4932000000000001E-3</v>
      </c>
      <c r="AU74" s="63">
        <v>5.8954000000000005E-4</v>
      </c>
      <c r="AV74" s="63">
        <v>7.0149000000000003E-4</v>
      </c>
      <c r="AW74" s="63">
        <v>2.1699999999999999E-5</v>
      </c>
      <c r="AX74" s="63">
        <v>2.5199999999999999E-5</v>
      </c>
      <c r="AY74" s="63">
        <v>4.8900000000000003E-5</v>
      </c>
      <c r="AZ74" s="63">
        <v>4.4799999999999998E-5</v>
      </c>
      <c r="BA74" s="63">
        <v>1.9300000000000002E-5</v>
      </c>
      <c r="BB74" s="63">
        <v>3.54E-6</v>
      </c>
      <c r="BC74" s="63">
        <v>6.8751999999999997E-3</v>
      </c>
      <c r="BD74" s="63">
        <v>7.2449999999999997E-3</v>
      </c>
      <c r="BE74" s="63">
        <v>3.5539999999999999E-3</v>
      </c>
      <c r="BF74" s="63">
        <v>1.8962E-3</v>
      </c>
      <c r="BG74" s="63">
        <v>4.07E-5</v>
      </c>
      <c r="BH74" s="63">
        <v>3.4900000000000001E-5</v>
      </c>
      <c r="BI74" s="63">
        <v>2.1500000000000001E-5</v>
      </c>
      <c r="BJ74" s="63">
        <v>1.8499999999999999E-5</v>
      </c>
      <c r="BK74" s="63">
        <v>1.56E-5</v>
      </c>
      <c r="BL74" s="63">
        <v>1.45E-5</v>
      </c>
      <c r="BM74" s="63">
        <v>6.8162E-2</v>
      </c>
      <c r="BN74" s="63">
        <v>1.3417E-2</v>
      </c>
      <c r="BO74" s="63">
        <v>4.1919999999999999E-2</v>
      </c>
      <c r="BP74" s="63">
        <v>5.4116999999999998E-2</v>
      </c>
      <c r="BQ74" s="63">
        <v>4.8018999999999999E-2</v>
      </c>
      <c r="BR74" s="63">
        <v>7.2313000000000004E-3</v>
      </c>
      <c r="BS74" s="63">
        <v>8.6244000000000008E-3</v>
      </c>
      <c r="BT74" s="63">
        <v>2.0143000000000001E-2</v>
      </c>
      <c r="BU74" s="63">
        <v>1.5242E-2</v>
      </c>
      <c r="BV74" s="63">
        <v>7.4085999999999999</v>
      </c>
      <c r="BW74" s="63">
        <v>4.8078000000000003</v>
      </c>
      <c r="BX74" s="286">
        <v>1.4195</v>
      </c>
      <c r="BY74" s="63">
        <v>0.11432</v>
      </c>
      <c r="BZ74" s="63">
        <v>0.05</v>
      </c>
      <c r="CA74" s="63">
        <v>1</v>
      </c>
      <c r="CB74" s="292">
        <v>252.99</v>
      </c>
      <c r="CC74" s="63">
        <v>0.39200000000000002</v>
      </c>
      <c r="CD74" s="63">
        <v>19</v>
      </c>
      <c r="CE74" s="63">
        <v>44</v>
      </c>
      <c r="CF74" s="63">
        <v>55</v>
      </c>
      <c r="CG74" s="63">
        <v>20</v>
      </c>
      <c r="CH74" s="63">
        <v>15</v>
      </c>
      <c r="CI74" s="63">
        <v>49</v>
      </c>
      <c r="CJ74" s="292">
        <v>498.27</v>
      </c>
      <c r="CK74" s="63">
        <v>1</v>
      </c>
      <c r="CL74" s="9">
        <f t="shared" si="8"/>
        <v>0.29850776231263382</v>
      </c>
      <c r="CM74" s="63">
        <v>-19.190999999999999</v>
      </c>
      <c r="CN74" s="63">
        <v>17.577000000000002</v>
      </c>
      <c r="CO74" s="63">
        <v>16</v>
      </c>
      <c r="CP74" s="63">
        <v>6</v>
      </c>
      <c r="CQ74" s="63">
        <v>45</v>
      </c>
      <c r="CR74" s="63">
        <v>39.67</v>
      </c>
      <c r="CS74" s="63">
        <v>97.4</v>
      </c>
      <c r="CT74" s="66" t="s">
        <v>87</v>
      </c>
      <c r="CU74" s="63">
        <v>0.84039351851851851</v>
      </c>
      <c r="CV74" s="63">
        <v>23.1</v>
      </c>
      <c r="CW74" s="63">
        <v>261.60000000000002</v>
      </c>
      <c r="CX74" s="63">
        <v>-1.6</v>
      </c>
      <c r="CY74" s="63">
        <v>285.5</v>
      </c>
      <c r="CZ74" s="63">
        <v>-81.400000000000006</v>
      </c>
      <c r="DA74" s="63" t="s">
        <v>88</v>
      </c>
      <c r="DB74" s="63">
        <v>1.3</v>
      </c>
      <c r="DC74" s="66">
        <v>10.085000000000001</v>
      </c>
    </row>
    <row r="75" spans="1:129" s="77" customFormat="1">
      <c r="A75" s="91"/>
      <c r="H75" s="32" t="s">
        <v>111</v>
      </c>
      <c r="I75" s="77">
        <v>3.5</v>
      </c>
      <c r="J75" s="74" t="s">
        <v>55</v>
      </c>
      <c r="K75" s="291">
        <v>7011.4</v>
      </c>
      <c r="L75" s="291">
        <v>249.1</v>
      </c>
      <c r="M75" s="311">
        <f t="shared" si="7"/>
        <v>6.3504159522448722</v>
      </c>
      <c r="N75" s="77">
        <v>9.6756999999999996E-2</v>
      </c>
      <c r="O75" s="77">
        <v>1.3165E-2</v>
      </c>
      <c r="P75" s="285">
        <v>0.15128</v>
      </c>
      <c r="Q75" s="77">
        <v>2.6329999999999999E-2</v>
      </c>
      <c r="R75" s="77">
        <v>6.2408999999999997E-3</v>
      </c>
      <c r="S75" s="77">
        <v>3.5777000000000001E-3</v>
      </c>
      <c r="T75" s="77">
        <v>7.8977000000000006E-3</v>
      </c>
      <c r="U75" s="77">
        <v>4.7626999999999999E-3</v>
      </c>
      <c r="V75" s="77">
        <v>6.0693999999999999</v>
      </c>
      <c r="W75" s="77">
        <v>7.4432999999999998</v>
      </c>
      <c r="X75" s="311">
        <v>6.7563000000000004</v>
      </c>
      <c r="Y75" s="77">
        <v>0.68694999999999995</v>
      </c>
      <c r="Z75" s="77">
        <v>0.15744</v>
      </c>
      <c r="AA75" s="77">
        <v>0.1575</v>
      </c>
      <c r="AB75" s="77">
        <v>0.15747</v>
      </c>
      <c r="AC75" s="93">
        <v>5.8E-5</v>
      </c>
      <c r="AD75" s="77">
        <v>9.8908999999999997E-2</v>
      </c>
      <c r="AE75" s="77">
        <v>0.16846</v>
      </c>
      <c r="AF75" s="77">
        <v>1.8988E-3</v>
      </c>
      <c r="AG75" s="77">
        <v>0.1709</v>
      </c>
      <c r="AH75" s="77">
        <v>1.0383E-4</v>
      </c>
      <c r="AI75" s="77">
        <v>150</v>
      </c>
      <c r="AJ75" s="77">
        <v>0.15068000000000001</v>
      </c>
      <c r="AK75" s="77">
        <v>0.15467</v>
      </c>
      <c r="AL75" s="77">
        <v>0.15137</v>
      </c>
      <c r="AM75" s="77">
        <v>3.9826999999999996E-3</v>
      </c>
      <c r="AN75" s="77">
        <v>0.14013</v>
      </c>
      <c r="AO75" s="77">
        <v>0.19042999999999999</v>
      </c>
      <c r="AP75" s="77">
        <v>7.4504999999999997E-3</v>
      </c>
      <c r="AQ75" s="77">
        <v>0.29297000000000001</v>
      </c>
      <c r="AR75" s="77">
        <v>1.1873000000000001E-3</v>
      </c>
      <c r="AS75" s="77">
        <v>4.5068000000000002E-4</v>
      </c>
      <c r="AT75" s="77">
        <v>3.3121000000000002E-4</v>
      </c>
      <c r="AU75" s="77">
        <v>2.5463999999999999E-3</v>
      </c>
      <c r="AV75" s="77">
        <v>1.0610000000000001E-3</v>
      </c>
      <c r="AW75" s="93">
        <v>5.9700000000000001E-5</v>
      </c>
      <c r="AX75" s="93">
        <v>1.95E-5</v>
      </c>
      <c r="AY75" s="93">
        <v>7.1600000000000001E-6</v>
      </c>
      <c r="AZ75" s="93">
        <v>5.31E-6</v>
      </c>
      <c r="BA75" s="93">
        <v>5.2800000000000003E-6</v>
      </c>
      <c r="BB75" s="93">
        <v>3.1599999999999998E-6</v>
      </c>
      <c r="BC75" s="77">
        <v>5.1860999999999999E-3</v>
      </c>
      <c r="BD75" s="77">
        <v>9.4540000000000006E-3</v>
      </c>
      <c r="BE75" s="77">
        <v>1.0973999999999999E-3</v>
      </c>
      <c r="BF75" s="77">
        <v>7.9443000000000005E-4</v>
      </c>
      <c r="BG75" s="77">
        <v>1.3401E-4</v>
      </c>
      <c r="BH75" s="77">
        <v>1.2386E-4</v>
      </c>
      <c r="BI75" s="93">
        <v>4.9299999999999999E-5</v>
      </c>
      <c r="BJ75" s="93">
        <v>3.9100000000000002E-5</v>
      </c>
      <c r="BK75" s="93">
        <v>1.06E-5</v>
      </c>
      <c r="BL75" s="93">
        <v>6.5799999999999997E-6</v>
      </c>
      <c r="BM75" s="77">
        <v>0.30314000000000002</v>
      </c>
      <c r="BN75" s="77">
        <v>3.6580000000000001E-2</v>
      </c>
      <c r="BO75" s="77">
        <v>9.0874999999999997E-2</v>
      </c>
      <c r="BP75" s="77">
        <v>5.8375999999999997E-2</v>
      </c>
      <c r="BQ75" s="77">
        <v>7.4624999999999997E-2</v>
      </c>
      <c r="BR75" s="77">
        <v>2.0240000000000001E-2</v>
      </c>
      <c r="BS75" s="77">
        <v>2.298E-2</v>
      </c>
      <c r="BT75" s="77">
        <v>0.22850999999999999</v>
      </c>
      <c r="BU75" s="77">
        <v>4.1806999999999997E-2</v>
      </c>
      <c r="BV75" s="77">
        <v>24.24</v>
      </c>
      <c r="BW75" s="77">
        <v>14.522</v>
      </c>
      <c r="BX75" s="285">
        <v>4.0621</v>
      </c>
      <c r="BY75" s="77">
        <v>0.20191000000000001</v>
      </c>
      <c r="BZ75" s="77">
        <v>0.05</v>
      </c>
      <c r="CA75" s="77">
        <v>2</v>
      </c>
      <c r="CB75" s="291">
        <v>250.07</v>
      </c>
      <c r="CC75" s="77">
        <v>0.34599999999999997</v>
      </c>
      <c r="CD75" s="77">
        <v>22</v>
      </c>
      <c r="CE75" s="77">
        <v>5</v>
      </c>
      <c r="CF75" s="77">
        <v>51</v>
      </c>
      <c r="CG75" s="77">
        <v>22</v>
      </c>
      <c r="CH75" s="77">
        <v>48</v>
      </c>
      <c r="CI75" s="77">
        <v>3</v>
      </c>
      <c r="CJ75" s="291">
        <v>763.83</v>
      </c>
      <c r="CK75" s="77">
        <v>1</v>
      </c>
      <c r="CL75" s="58">
        <f t="shared" si="8"/>
        <v>0.29119528200016609</v>
      </c>
      <c r="CM75" s="58">
        <v>-1.2422</v>
      </c>
      <c r="CN75" s="58">
        <v>36.827199999999998</v>
      </c>
      <c r="CO75" s="77">
        <v>16</v>
      </c>
      <c r="CP75" s="77">
        <v>6</v>
      </c>
      <c r="CQ75" s="77">
        <v>45</v>
      </c>
      <c r="CR75" s="77">
        <v>62.53</v>
      </c>
      <c r="CS75" s="77">
        <v>81.3</v>
      </c>
      <c r="CT75" s="74" t="s">
        <v>87</v>
      </c>
      <c r="CU75" s="94">
        <v>0.94681712962962961</v>
      </c>
      <c r="CV75" s="77">
        <v>829.9</v>
      </c>
      <c r="CW75" s="77">
        <v>250.6</v>
      </c>
      <c r="CX75" s="77">
        <v>1.2</v>
      </c>
      <c r="CY75" s="77">
        <v>319.8</v>
      </c>
      <c r="CZ75" s="77">
        <v>-47.2</v>
      </c>
      <c r="DA75" s="74" t="s">
        <v>90</v>
      </c>
      <c r="DB75" s="77">
        <v>6.8</v>
      </c>
      <c r="DC75" s="74">
        <v>11.673999999999999</v>
      </c>
    </row>
    <row r="76" spans="1:129" s="141" customFormat="1">
      <c r="A76" s="158">
        <v>41486</v>
      </c>
      <c r="B76" s="141">
        <v>-31.8</v>
      </c>
      <c r="C76" s="141">
        <v>137.1</v>
      </c>
      <c r="D76" s="141">
        <v>29.1</v>
      </c>
      <c r="E76" s="201">
        <v>17.7</v>
      </c>
      <c r="F76" s="201">
        <v>-2.2999999999999998</v>
      </c>
      <c r="G76" s="201">
        <v>-0.1</v>
      </c>
      <c r="H76" s="201">
        <f>(E76^2+F76^2+G76^2)^0.5</f>
        <v>17.849089612638512</v>
      </c>
      <c r="I76" s="141">
        <v>0.22</v>
      </c>
      <c r="J76" s="155" t="s">
        <v>84</v>
      </c>
      <c r="K76" s="278">
        <v>1511.6</v>
      </c>
      <c r="L76" s="278">
        <v>318.39999999999998</v>
      </c>
      <c r="M76" s="306">
        <f t="shared" si="7"/>
        <v>1.8450524917433901</v>
      </c>
      <c r="N76" s="141">
        <v>7.8396999999999994E-2</v>
      </c>
      <c r="O76" s="141">
        <v>2.7892E-2</v>
      </c>
      <c r="P76" s="272">
        <v>0.11176</v>
      </c>
      <c r="Q76" s="141">
        <v>5.5784E-2</v>
      </c>
      <c r="R76" s="141">
        <v>6.2645000000000001E-3</v>
      </c>
      <c r="S76" s="141">
        <v>3.7420999999999999E-3</v>
      </c>
      <c r="T76" s="141">
        <v>6.8139999999999997E-3</v>
      </c>
      <c r="U76" s="141">
        <v>4.1095000000000003E-3</v>
      </c>
      <c r="V76" s="141">
        <v>1.7390000000000001</v>
      </c>
      <c r="W76" s="141">
        <v>1.3030999999999999</v>
      </c>
      <c r="X76" s="306">
        <v>1.5210999999999999</v>
      </c>
      <c r="Y76" s="141">
        <v>0.21793000000000001</v>
      </c>
      <c r="Z76" s="141">
        <v>0.54139000000000004</v>
      </c>
      <c r="AA76" s="141">
        <v>0.54237000000000002</v>
      </c>
      <c r="AB76" s="141">
        <v>0.54198999999999997</v>
      </c>
      <c r="AC76" s="141">
        <v>9.8189000000000002E-4</v>
      </c>
      <c r="AD76" s="141">
        <v>4.1814999999999998E-2</v>
      </c>
      <c r="AE76" s="141">
        <v>0.54688000000000003</v>
      </c>
      <c r="AF76" s="141">
        <v>2.1181999999999999E-4</v>
      </c>
      <c r="AG76" s="141">
        <v>0.57372999999999996</v>
      </c>
      <c r="AH76" s="141">
        <v>1.0015E-3</v>
      </c>
      <c r="AI76" s="141">
        <v>100</v>
      </c>
      <c r="AJ76" s="141">
        <v>0.70167999999999997</v>
      </c>
      <c r="AK76" s="141">
        <v>0.70482</v>
      </c>
      <c r="AL76" s="141">
        <v>0.70313000000000003</v>
      </c>
      <c r="AM76" s="141">
        <v>3.1416E-3</v>
      </c>
      <c r="AN76" s="141">
        <v>1.9837E-2</v>
      </c>
      <c r="AO76" s="141">
        <v>0.82030999999999998</v>
      </c>
      <c r="AP76" s="141">
        <v>2.7160999999999998E-4</v>
      </c>
      <c r="AQ76" s="141">
        <v>0.9375</v>
      </c>
      <c r="AR76" s="141">
        <v>3.0808000000000002E-4</v>
      </c>
      <c r="AS76" s="141">
        <v>2.3016E-3</v>
      </c>
      <c r="AT76" s="141">
        <v>1.954E-3</v>
      </c>
      <c r="AU76" s="141">
        <v>3.0147E-2</v>
      </c>
      <c r="AV76" s="141">
        <v>1.2076E-2</v>
      </c>
      <c r="AW76" s="141">
        <v>2.5233E-3</v>
      </c>
      <c r="AX76" s="141">
        <v>1.1919000000000001E-3</v>
      </c>
      <c r="AY76" s="141">
        <v>1.8220000000000001E-4</v>
      </c>
      <c r="AZ76" s="141">
        <v>1.0705E-4</v>
      </c>
      <c r="BA76" s="160">
        <v>3.2100000000000001E-5</v>
      </c>
      <c r="BB76" s="160">
        <v>2.4300000000000001E-5</v>
      </c>
      <c r="BC76" s="141">
        <v>7.6152999999999995E-4</v>
      </c>
      <c r="BD76" s="141">
        <v>7.2944000000000004E-4</v>
      </c>
      <c r="BE76" s="141">
        <v>3.2660000000000002E-2</v>
      </c>
      <c r="BF76" s="141">
        <v>3.2309999999999998E-2</v>
      </c>
      <c r="BG76" s="141">
        <v>1.0415999999999999E-3</v>
      </c>
      <c r="BH76" s="141">
        <v>9.1664000000000003E-4</v>
      </c>
      <c r="BI76" s="141">
        <v>2.1443999999999999E-4</v>
      </c>
      <c r="BJ76" s="141">
        <v>2.7283E-4</v>
      </c>
      <c r="BK76" s="160">
        <v>9.1500000000000001E-5</v>
      </c>
      <c r="BL76" s="160">
        <v>9.0199999999999997E-5</v>
      </c>
      <c r="BM76" s="141">
        <v>0.10222000000000001</v>
      </c>
      <c r="BN76" s="141">
        <v>4.0013E-2</v>
      </c>
      <c r="BO76" s="141">
        <v>1.5987999999999999E-2</v>
      </c>
      <c r="BP76" s="141">
        <v>1.7989999999999999E-2</v>
      </c>
      <c r="BQ76" s="141">
        <v>1.6989000000000001E-2</v>
      </c>
      <c r="BR76" s="141">
        <v>1.5869999999999999E-2</v>
      </c>
      <c r="BS76" s="141">
        <v>1.4155999999999999E-3</v>
      </c>
      <c r="BT76" s="141">
        <v>8.5228999999999999E-2</v>
      </c>
      <c r="BU76" s="141">
        <v>4.3046000000000001E-2</v>
      </c>
      <c r="BV76" s="141">
        <v>17.84</v>
      </c>
      <c r="BW76" s="141">
        <v>13.888</v>
      </c>
      <c r="BX76" s="272">
        <v>6.0166000000000004</v>
      </c>
      <c r="BY76" s="141">
        <v>0.17802000000000001</v>
      </c>
      <c r="BZ76" s="141">
        <v>0.5</v>
      </c>
      <c r="CA76" s="141">
        <v>4</v>
      </c>
      <c r="CB76" s="278">
        <v>322.66000000000003</v>
      </c>
      <c r="CC76" s="141">
        <v>0.34100000000000003</v>
      </c>
      <c r="CD76" s="141">
        <v>4</v>
      </c>
      <c r="CE76" s="141">
        <v>50</v>
      </c>
      <c r="CF76" s="141">
        <v>0</v>
      </c>
      <c r="CG76" s="141">
        <v>5</v>
      </c>
      <c r="CH76" s="141">
        <v>15</v>
      </c>
      <c r="CI76" s="141">
        <v>23</v>
      </c>
      <c r="CJ76" s="278">
        <v>353.88</v>
      </c>
      <c r="CK76" s="141">
        <v>1</v>
      </c>
      <c r="CL76" s="111">
        <f t="shared" si="8"/>
        <v>0.29587003327461342</v>
      </c>
      <c r="CM76" s="111">
        <v>-42.491</v>
      </c>
      <c r="CN76" s="111">
        <v>147.68100000000001</v>
      </c>
      <c r="CO76" s="141">
        <v>3</v>
      </c>
      <c r="CP76" s="141">
        <v>50</v>
      </c>
      <c r="CQ76" s="141">
        <v>14</v>
      </c>
      <c r="CT76" s="155"/>
      <c r="DC76" s="155">
        <v>-14.657999999999999</v>
      </c>
    </row>
    <row r="77" spans="1:129" s="63" customFormat="1">
      <c r="A77" s="90">
        <v>41482</v>
      </c>
      <c r="B77" s="63">
        <v>0.3</v>
      </c>
      <c r="C77" s="63">
        <v>156.19999999999999</v>
      </c>
      <c r="D77" s="63">
        <v>26.5</v>
      </c>
      <c r="E77" s="222">
        <v>16</v>
      </c>
      <c r="F77" s="222">
        <v>14.9</v>
      </c>
      <c r="G77" s="222">
        <v>-3.3</v>
      </c>
      <c r="H77" s="222">
        <f>(E77^2+F77^2+G77^2)^0.5</f>
        <v>22.111083193728884</v>
      </c>
      <c r="I77" s="63">
        <v>0.36</v>
      </c>
      <c r="J77" s="66" t="s">
        <v>56</v>
      </c>
      <c r="K77" s="292">
        <v>2531.6</v>
      </c>
      <c r="L77" s="292">
        <v>107.6</v>
      </c>
      <c r="M77" s="312">
        <f t="shared" si="7"/>
        <v>3.0117760443333434</v>
      </c>
      <c r="N77" s="63">
        <v>6.1455000000000003E-2</v>
      </c>
      <c r="O77" s="63">
        <v>9.3907000000000001E-3</v>
      </c>
      <c r="P77" s="286">
        <v>0.10072</v>
      </c>
      <c r="Q77" s="63">
        <v>1.8780999999999999E-2</v>
      </c>
      <c r="R77" s="63">
        <v>8.5523999999999999E-3</v>
      </c>
      <c r="S77" s="63">
        <v>5.0569999999999999E-3</v>
      </c>
      <c r="T77" s="63">
        <v>8.2994999999999996E-3</v>
      </c>
      <c r="U77" s="63">
        <v>4.9547999999999997E-3</v>
      </c>
      <c r="V77" s="63">
        <v>3.3109000000000002</v>
      </c>
      <c r="W77" s="63">
        <v>3.1711</v>
      </c>
      <c r="X77" s="312">
        <v>3.2410000000000001</v>
      </c>
      <c r="Y77" s="63">
        <v>6.9935999999999998E-2</v>
      </c>
      <c r="Z77" s="63">
        <v>0.33063999999999999</v>
      </c>
      <c r="AA77" s="63">
        <v>0.33295999999999998</v>
      </c>
      <c r="AB77" s="63">
        <v>0.33202999999999999</v>
      </c>
      <c r="AC77" s="63">
        <v>2.3199000000000002E-3</v>
      </c>
      <c r="AD77" s="63">
        <v>2.0055E-2</v>
      </c>
      <c r="AE77" s="63">
        <v>0.33446999999999999</v>
      </c>
      <c r="AF77" s="63">
        <v>2.5179E-3</v>
      </c>
      <c r="AG77" s="63">
        <v>0.34911999999999999</v>
      </c>
      <c r="AH77" s="63">
        <v>3.1457E-3</v>
      </c>
      <c r="AI77" s="63">
        <v>100</v>
      </c>
      <c r="AJ77" s="63">
        <v>0.29603000000000002</v>
      </c>
      <c r="AK77" s="63">
        <v>0.31152999999999997</v>
      </c>
      <c r="AL77" s="63">
        <v>0.30273</v>
      </c>
      <c r="AM77" s="63">
        <v>1.5500999999999999E-2</v>
      </c>
      <c r="AN77" s="63">
        <v>4.1964000000000001E-2</v>
      </c>
      <c r="AO77" s="63">
        <v>0.32227</v>
      </c>
      <c r="AP77" s="63">
        <v>6.9651000000000001E-3</v>
      </c>
      <c r="AQ77" s="63">
        <v>0.35155999999999998</v>
      </c>
      <c r="AR77" s="63">
        <v>4.1406999999999998E-3</v>
      </c>
      <c r="AS77" s="63">
        <v>4.4689999999999999E-3</v>
      </c>
      <c r="AT77" s="63">
        <v>1.1153999999999999E-3</v>
      </c>
      <c r="AU77" s="63">
        <v>1.9570000000000001E-2</v>
      </c>
      <c r="AV77" s="63">
        <v>1.8568999999999999E-2</v>
      </c>
      <c r="AW77" s="63">
        <v>1.1839E-4</v>
      </c>
      <c r="AX77" s="63">
        <v>1.3388000000000001E-4</v>
      </c>
      <c r="AY77" s="63">
        <v>1.5419000000000001E-4</v>
      </c>
      <c r="AZ77" s="83">
        <v>1.6799999999999998E-5</v>
      </c>
      <c r="BA77" s="83">
        <v>2.1800000000000001E-5</v>
      </c>
      <c r="BB77" s="83">
        <v>1.04E-5</v>
      </c>
      <c r="BC77" s="63">
        <v>6.3474999999999998E-3</v>
      </c>
      <c r="BD77" s="63">
        <v>4.3115000000000002E-3</v>
      </c>
      <c r="BE77" s="63">
        <v>7.7374000000000002E-3</v>
      </c>
      <c r="BF77" s="63">
        <v>7.9732999999999991E-3</v>
      </c>
      <c r="BG77" s="63">
        <v>6.8159000000000004E-4</v>
      </c>
      <c r="BH77" s="63">
        <v>6.4068000000000003E-4</v>
      </c>
      <c r="BI77" s="63">
        <v>2.1368E-4</v>
      </c>
      <c r="BJ77" s="63">
        <v>2.9658000000000001E-4</v>
      </c>
      <c r="BK77" s="83">
        <v>3.8000000000000002E-5</v>
      </c>
      <c r="BL77" s="83">
        <v>3.4700000000000003E-5</v>
      </c>
      <c r="BM77" s="63">
        <v>8.0450999999999995E-2</v>
      </c>
      <c r="BN77" s="63">
        <v>2.3077E-2</v>
      </c>
      <c r="BO77" s="63">
        <v>4.7216000000000001E-2</v>
      </c>
      <c r="BP77" s="63">
        <v>4.0483999999999999E-2</v>
      </c>
      <c r="BQ77" s="63">
        <v>4.385E-2</v>
      </c>
      <c r="BR77" s="63">
        <v>1.111E-2</v>
      </c>
      <c r="BS77" s="63">
        <v>4.7605E-3</v>
      </c>
      <c r="BT77" s="63">
        <v>3.6600000000000001E-2</v>
      </c>
      <c r="BU77" s="63">
        <v>2.5611999999999999E-2</v>
      </c>
      <c r="BV77" s="63">
        <v>11.776999999999999</v>
      </c>
      <c r="BW77" s="63">
        <v>7.3015999999999996</v>
      </c>
      <c r="BX77" s="286">
        <v>1.8347</v>
      </c>
      <c r="BY77" s="63">
        <v>0.13211000000000001</v>
      </c>
      <c r="BZ77" s="63">
        <v>0.3</v>
      </c>
      <c r="CA77" s="63">
        <v>2</v>
      </c>
      <c r="CB77" s="292">
        <v>103.32</v>
      </c>
      <c r="CC77" s="63">
        <v>0.36299999999999999</v>
      </c>
      <c r="CD77" s="63">
        <v>10</v>
      </c>
      <c r="CE77" s="63">
        <v>30</v>
      </c>
      <c r="CF77" s="63">
        <v>0</v>
      </c>
      <c r="CG77" s="63">
        <v>10</v>
      </c>
      <c r="CH77" s="63">
        <v>52</v>
      </c>
      <c r="CI77" s="63">
        <v>51</v>
      </c>
      <c r="CJ77" s="292">
        <v>543.66999999999996</v>
      </c>
      <c r="CK77" s="63">
        <v>1</v>
      </c>
      <c r="CL77" s="9">
        <f t="shared" si="8"/>
        <v>0.29661394258933799</v>
      </c>
      <c r="CM77" s="9">
        <v>7.5354700000000001</v>
      </c>
      <c r="CN77" s="9">
        <v>134.54701</v>
      </c>
      <c r="CO77" s="63">
        <v>8</v>
      </c>
      <c r="CP77" s="63">
        <v>30</v>
      </c>
      <c r="CQ77" s="63">
        <v>36</v>
      </c>
      <c r="CT77" s="66"/>
      <c r="DC77" s="66">
        <v>37.509</v>
      </c>
    </row>
    <row r="78" spans="1:129" s="77" customFormat="1">
      <c r="A78" s="91"/>
      <c r="H78" s="32" t="s">
        <v>111</v>
      </c>
      <c r="I78" s="77">
        <v>0.36</v>
      </c>
      <c r="J78" s="74" t="s">
        <v>85</v>
      </c>
      <c r="K78" s="291">
        <v>2753.6</v>
      </c>
      <c r="L78" s="291">
        <v>333.8</v>
      </c>
      <c r="M78" s="311">
        <f t="shared" si="7"/>
        <v>1.9980419189194589</v>
      </c>
      <c r="N78" s="77">
        <v>5.2618999999999999E-2</v>
      </c>
      <c r="O78" s="77">
        <v>2.8886999999999999E-2</v>
      </c>
      <c r="P78" s="285">
        <v>9.0454999999999994E-2</v>
      </c>
      <c r="Q78" s="77">
        <v>5.7773999999999999E-2</v>
      </c>
      <c r="R78" s="77">
        <v>6.4078E-3</v>
      </c>
      <c r="S78" s="77">
        <v>3.7631000000000001E-3</v>
      </c>
      <c r="T78" s="77">
        <v>5.4555000000000003E-3</v>
      </c>
      <c r="U78" s="77">
        <v>3.2041000000000001E-3</v>
      </c>
      <c r="V78" s="77">
        <v>2.2237</v>
      </c>
      <c r="W78" s="77">
        <v>1.7399</v>
      </c>
      <c r="X78" s="311">
        <v>1.9818</v>
      </c>
      <c r="Y78" s="77">
        <v>0.24188999999999999</v>
      </c>
      <c r="Z78" s="77">
        <v>0.49987999999999999</v>
      </c>
      <c r="AA78" s="77">
        <v>0.50144999999999995</v>
      </c>
      <c r="AB78" s="77">
        <v>0.50048999999999999</v>
      </c>
      <c r="AC78" s="77">
        <v>1.5723E-3</v>
      </c>
      <c r="AD78" s="77">
        <v>2.5637E-2</v>
      </c>
      <c r="AE78" s="77">
        <v>0.54688000000000003</v>
      </c>
      <c r="AF78" s="77">
        <v>5.0396999999999996E-4</v>
      </c>
      <c r="AG78" s="77">
        <v>0.55176000000000003</v>
      </c>
      <c r="AH78" s="77">
        <v>3.7984E-4</v>
      </c>
      <c r="AI78" s="77">
        <v>120</v>
      </c>
      <c r="AJ78" s="77">
        <v>0.49579000000000001</v>
      </c>
      <c r="AK78" s="77">
        <v>0.50348999999999999</v>
      </c>
      <c r="AL78" s="77">
        <v>0.49804999999999999</v>
      </c>
      <c r="AM78" s="77">
        <v>7.7000000000000002E-3</v>
      </c>
      <c r="AN78" s="77">
        <v>1.391E-2</v>
      </c>
      <c r="AO78" s="77">
        <v>0.54198999999999997</v>
      </c>
      <c r="AP78" s="77">
        <v>3.5847E-4</v>
      </c>
      <c r="AQ78" s="77">
        <v>0.55176000000000003</v>
      </c>
      <c r="AR78" s="77">
        <v>2.0352E-4</v>
      </c>
      <c r="AS78" s="77">
        <v>4.9094000000000004E-4</v>
      </c>
      <c r="AT78" s="77">
        <v>6.1423999999999995E-4</v>
      </c>
      <c r="AU78" s="77">
        <v>2.9835E-3</v>
      </c>
      <c r="AV78" s="77">
        <v>2.1754000000000001E-3</v>
      </c>
      <c r="AW78" s="77">
        <v>1.0386E-3</v>
      </c>
      <c r="AX78" s="77">
        <v>1.2853999999999999E-3</v>
      </c>
      <c r="AY78" s="77">
        <v>1.2566000000000001E-4</v>
      </c>
      <c r="AZ78" s="77">
        <v>1.2569E-4</v>
      </c>
      <c r="BA78" s="93">
        <v>4.35E-5</v>
      </c>
      <c r="BB78" s="93">
        <v>4.1900000000000002E-5</v>
      </c>
      <c r="BC78" s="77">
        <v>5.5778999999999996E-4</v>
      </c>
      <c r="BD78" s="77">
        <v>6.1691000000000003E-4</v>
      </c>
      <c r="BE78" s="77">
        <v>5.3124000000000001E-3</v>
      </c>
      <c r="BF78" s="77">
        <v>3.8444999999999998E-3</v>
      </c>
      <c r="BG78" s="77">
        <v>9.3884999999999997E-4</v>
      </c>
      <c r="BH78" s="77">
        <v>1.054E-3</v>
      </c>
      <c r="BI78" s="77">
        <v>2.1955E-4</v>
      </c>
      <c r="BJ78" s="77">
        <v>2.2243E-4</v>
      </c>
      <c r="BK78" s="77">
        <v>1.0344999999999999E-4</v>
      </c>
      <c r="BL78" s="93">
        <v>5.6499999999999998E-5</v>
      </c>
      <c r="BM78" s="77">
        <v>5.8635E-2</v>
      </c>
      <c r="BN78" s="77">
        <v>1.8256000000000001E-2</v>
      </c>
      <c r="BO78" s="77">
        <v>1.5407000000000001E-2</v>
      </c>
      <c r="BP78" s="77">
        <v>1.2781000000000001E-2</v>
      </c>
      <c r="BQ78" s="77">
        <v>1.4094000000000001E-2</v>
      </c>
      <c r="BR78" s="77">
        <v>3.7902000000000001E-3</v>
      </c>
      <c r="BS78" s="77">
        <v>1.8573999999999999E-3</v>
      </c>
      <c r="BT78" s="77">
        <v>4.4540999999999997E-2</v>
      </c>
      <c r="BU78" s="77">
        <v>1.8645999999999999E-2</v>
      </c>
      <c r="BV78" s="77">
        <v>14.116</v>
      </c>
      <c r="BW78" s="77">
        <v>12.247999999999999</v>
      </c>
      <c r="BX78" s="285">
        <v>4.1603000000000003</v>
      </c>
      <c r="BY78" s="77">
        <v>0.36001</v>
      </c>
      <c r="BZ78" s="77">
        <v>0.4</v>
      </c>
      <c r="CA78" s="77">
        <v>2</v>
      </c>
      <c r="CB78" s="291">
        <v>336.29</v>
      </c>
      <c r="CC78" s="77">
        <v>0.34399999999999997</v>
      </c>
      <c r="CD78" s="77">
        <v>10</v>
      </c>
      <c r="CE78" s="77">
        <v>40</v>
      </c>
      <c r="CF78" s="77">
        <v>0</v>
      </c>
      <c r="CG78" s="77">
        <v>11</v>
      </c>
      <c r="CH78" s="77">
        <v>3</v>
      </c>
      <c r="CI78" s="77">
        <v>19</v>
      </c>
      <c r="CJ78" s="291">
        <v>360</v>
      </c>
      <c r="CK78" s="77">
        <v>1</v>
      </c>
      <c r="CL78" s="58">
        <f t="shared" si="8"/>
        <v>0.30051293244570554</v>
      </c>
      <c r="CM78" s="58">
        <v>-22.1845</v>
      </c>
      <c r="CN78" s="58">
        <v>166.8459</v>
      </c>
      <c r="CO78" s="77">
        <v>8</v>
      </c>
      <c r="CP78" s="77">
        <v>30</v>
      </c>
      <c r="CQ78" s="77">
        <v>36</v>
      </c>
      <c r="CT78" s="74"/>
      <c r="DC78" s="74">
        <v>3.9169999999999998</v>
      </c>
    </row>
    <row r="79" spans="1:129" s="162" customFormat="1">
      <c r="A79" s="163">
        <v>41394</v>
      </c>
      <c r="B79" s="141">
        <v>35.5</v>
      </c>
      <c r="C79" s="141">
        <v>-30.7</v>
      </c>
      <c r="D79" s="141">
        <v>21.2</v>
      </c>
      <c r="E79" s="201">
        <v>1</v>
      </c>
      <c r="F79" s="201">
        <v>9</v>
      </c>
      <c r="G79" s="201">
        <v>-8</v>
      </c>
      <c r="H79" s="32">
        <f>(E79^2+F79^2+G79^2)^0.5</f>
        <v>12.083045973594572</v>
      </c>
      <c r="I79" s="77">
        <v>10</v>
      </c>
      <c r="J79" s="155" t="s">
        <v>112</v>
      </c>
      <c r="K79" s="278">
        <v>460.4</v>
      </c>
      <c r="L79" s="278">
        <v>212</v>
      </c>
      <c r="M79" s="306">
        <f t="shared" si="7"/>
        <v>8.0314834149867487</v>
      </c>
      <c r="N79" s="141">
        <v>1.1002000000000001</v>
      </c>
      <c r="O79" s="141">
        <v>0.11289</v>
      </c>
      <c r="P79" s="272">
        <v>1.2716000000000001</v>
      </c>
      <c r="Q79" s="141">
        <v>0.22578999999999999</v>
      </c>
      <c r="R79" s="141">
        <v>2.6239999999999999E-2</v>
      </c>
      <c r="S79" s="141">
        <v>1.5121000000000001E-2</v>
      </c>
      <c r="T79" s="141">
        <v>2.1413999999999999E-2</v>
      </c>
      <c r="U79" s="141">
        <v>1.2963000000000001E-2</v>
      </c>
      <c r="V79" s="141">
        <v>6.4397000000000002</v>
      </c>
      <c r="W79" s="141">
        <v>7.1093999999999999</v>
      </c>
      <c r="X79" s="306">
        <v>6.7744999999999997</v>
      </c>
      <c r="Y79" s="141">
        <v>0.33488000000000001</v>
      </c>
      <c r="Z79" s="141">
        <v>0.12018</v>
      </c>
      <c r="AA79" s="141">
        <v>0.12508</v>
      </c>
      <c r="AB79" s="141">
        <v>0.12451</v>
      </c>
      <c r="AC79" s="141">
        <v>4.8983000000000004E-3</v>
      </c>
      <c r="AD79" s="141">
        <v>6.6759000000000004</v>
      </c>
      <c r="AE79" s="141">
        <v>0.15625</v>
      </c>
      <c r="AF79" s="141">
        <v>0.13424</v>
      </c>
      <c r="AG79" s="141">
        <v>0.18432999999999999</v>
      </c>
      <c r="AH79" s="141">
        <v>5.0307999999999999E-2</v>
      </c>
      <c r="AI79" s="141">
        <v>200</v>
      </c>
      <c r="AJ79" s="141">
        <v>0.11293</v>
      </c>
      <c r="AK79" s="141">
        <v>0.11873</v>
      </c>
      <c r="AL79" s="141">
        <v>0.11719</v>
      </c>
      <c r="AM79" s="141">
        <v>5.8015000000000002E-3</v>
      </c>
      <c r="AN79" s="141">
        <v>19.033000000000001</v>
      </c>
      <c r="AO79" s="141">
        <v>0.18065999999999999</v>
      </c>
      <c r="AP79" s="141">
        <v>8.3236000000000004E-2</v>
      </c>
      <c r="AQ79" s="141">
        <v>0.21973000000000001</v>
      </c>
      <c r="AR79" s="141">
        <v>7.7897000000000001E-3</v>
      </c>
      <c r="AS79" s="141">
        <v>0.56542000000000003</v>
      </c>
      <c r="AT79" s="141">
        <v>0.38102000000000003</v>
      </c>
      <c r="AU79" s="141">
        <v>1.2487E-2</v>
      </c>
      <c r="AV79" s="141">
        <v>5.6154999999999998E-3</v>
      </c>
      <c r="AW79" s="141">
        <v>5.3706000000000001E-4</v>
      </c>
      <c r="AX79" s="141">
        <v>5.7182000000000001E-4</v>
      </c>
      <c r="AY79" s="141">
        <v>1.7799E-4</v>
      </c>
      <c r="AZ79" s="141">
        <v>1.0543999999999999E-4</v>
      </c>
      <c r="BA79" s="141">
        <v>2.1133999999999999E-4</v>
      </c>
      <c r="BB79" s="141">
        <v>1.2532999999999999E-4</v>
      </c>
      <c r="BC79" s="141">
        <v>1.002</v>
      </c>
      <c r="BD79" s="141">
        <v>1.0345</v>
      </c>
      <c r="BE79" s="141">
        <v>1.3305000000000001E-2</v>
      </c>
      <c r="BF79" s="141">
        <v>1.702E-2</v>
      </c>
      <c r="BG79" s="141">
        <v>8.6370999999999996E-4</v>
      </c>
      <c r="BH79" s="141">
        <v>7.0361999999999996E-4</v>
      </c>
      <c r="BI79" s="141">
        <v>1.1558E-4</v>
      </c>
      <c r="BJ79" s="141">
        <v>1.1615E-4</v>
      </c>
      <c r="BK79" s="141">
        <v>2.33E-4</v>
      </c>
      <c r="BL79" s="141">
        <v>5.0913E-4</v>
      </c>
      <c r="BM79" s="141">
        <v>5.2455999999999996</v>
      </c>
      <c r="BN79" s="141">
        <v>5.4798999999999998</v>
      </c>
      <c r="BO79" s="141">
        <v>0.59116000000000002</v>
      </c>
      <c r="BP79" s="141">
        <v>0.37203999999999998</v>
      </c>
      <c r="BQ79" s="141">
        <v>0.48159999999999997</v>
      </c>
      <c r="BR79" s="141">
        <v>2.3896000000000002</v>
      </c>
      <c r="BS79" s="141">
        <v>0.15493999999999999</v>
      </c>
      <c r="BT79" s="141">
        <v>4.7640000000000002</v>
      </c>
      <c r="BU79" s="141">
        <v>5.9782999999999999</v>
      </c>
      <c r="BV79" s="141">
        <v>48.460999999999999</v>
      </c>
      <c r="BW79" s="141">
        <v>29.222000000000001</v>
      </c>
      <c r="BX79" s="272">
        <v>10.891999999999999</v>
      </c>
      <c r="BY79" s="141">
        <v>2.9289000000000001</v>
      </c>
      <c r="BZ79" s="141">
        <v>0.2</v>
      </c>
      <c r="CA79" s="141">
        <v>8</v>
      </c>
      <c r="CB79" s="278">
        <v>216.19</v>
      </c>
      <c r="CC79" s="141">
        <v>0.34</v>
      </c>
      <c r="CD79" s="141">
        <v>8</v>
      </c>
      <c r="CE79" s="141">
        <v>40</v>
      </c>
      <c r="CF79" s="141">
        <v>0</v>
      </c>
      <c r="CG79" s="141">
        <v>9</v>
      </c>
      <c r="CH79" s="141">
        <v>5</v>
      </c>
      <c r="CI79" s="141">
        <v>32</v>
      </c>
      <c r="CJ79" s="278">
        <v>486.33</v>
      </c>
      <c r="CK79" s="141">
        <v>2</v>
      </c>
      <c r="CL79" s="58">
        <f t="shared" si="8"/>
        <v>0.30816599732262379</v>
      </c>
      <c r="CM79" s="141">
        <v>39.042299999999997</v>
      </c>
      <c r="CN79" s="141">
        <v>-28.005500000000001</v>
      </c>
      <c r="CO79" s="141">
        <v>8</v>
      </c>
      <c r="CP79" s="141">
        <v>40</v>
      </c>
      <c r="CQ79" s="141">
        <v>38</v>
      </c>
      <c r="CR79" s="141"/>
      <c r="CS79" s="141"/>
      <c r="CT79" s="141"/>
      <c r="CU79" s="141"/>
      <c r="CV79" s="141"/>
      <c r="CW79" s="141"/>
      <c r="CX79" s="141"/>
      <c r="CY79" s="141"/>
      <c r="CZ79" s="141"/>
      <c r="DA79" s="141"/>
      <c r="DB79" s="141"/>
      <c r="DC79" s="141">
        <v>-7.6109999999999998</v>
      </c>
      <c r="DD79" s="141"/>
      <c r="DE79" s="141"/>
      <c r="DF79" s="141"/>
      <c r="DG79" s="141"/>
      <c r="DH79" s="141"/>
      <c r="DI79" s="141"/>
      <c r="DJ79" s="141"/>
      <c r="DK79" s="141"/>
      <c r="DL79" s="141"/>
      <c r="DM79" s="141"/>
      <c r="DN79" s="141"/>
      <c r="DO79" s="141"/>
      <c r="DP79" s="141"/>
      <c r="DQ79" s="141"/>
      <c r="DR79" s="141"/>
      <c r="DS79" s="141"/>
      <c r="DT79" s="141"/>
      <c r="DU79" s="141"/>
      <c r="DV79" s="141"/>
      <c r="DW79" s="141"/>
      <c r="DX79" s="141"/>
      <c r="DY79" s="141"/>
    </row>
    <row r="80" spans="1:129" s="63" customFormat="1">
      <c r="A80" s="90">
        <v>41385</v>
      </c>
      <c r="B80" s="63">
        <v>-28.1</v>
      </c>
      <c r="C80" s="63">
        <v>-64.599999999999994</v>
      </c>
      <c r="D80" s="63">
        <v>40.700000000000003</v>
      </c>
      <c r="E80" s="222">
        <v>5</v>
      </c>
      <c r="F80" s="222">
        <v>14</v>
      </c>
      <c r="G80" s="222">
        <v>1</v>
      </c>
      <c r="H80" s="222">
        <f>(E80^2+F80^2+G80^2)^0.5</f>
        <v>14.89966442575134</v>
      </c>
      <c r="I80" s="63">
        <v>2.5</v>
      </c>
      <c r="J80" s="66" t="s">
        <v>113</v>
      </c>
      <c r="K80" s="292">
        <v>746.5</v>
      </c>
      <c r="L80" s="292">
        <v>253.2</v>
      </c>
      <c r="M80" s="312">
        <f t="shared" si="7"/>
        <v>5.0568900126422252</v>
      </c>
      <c r="N80" s="63">
        <v>1.8655999999999999</v>
      </c>
      <c r="O80" s="63">
        <v>0.18526999999999999</v>
      </c>
      <c r="P80" s="286">
        <v>3.2122999999999999</v>
      </c>
      <c r="Q80" s="63">
        <v>0.37053000000000003</v>
      </c>
      <c r="R80" s="63">
        <v>2.9610999999999998E-2</v>
      </c>
      <c r="S80" s="63">
        <v>1.7322000000000001E-2</v>
      </c>
      <c r="T80" s="63">
        <v>3.4913E-2</v>
      </c>
      <c r="U80" s="63">
        <v>2.0617E-2</v>
      </c>
      <c r="V80" s="63">
        <v>6.5509000000000004</v>
      </c>
      <c r="W80" s="63">
        <v>5.7756999999999996</v>
      </c>
      <c r="X80" s="312">
        <v>6.1632999999999996</v>
      </c>
      <c r="Y80" s="63">
        <v>0.38762999999999997</v>
      </c>
      <c r="Z80" s="63">
        <v>0.19763</v>
      </c>
      <c r="AA80" s="63">
        <v>0.19783000000000001</v>
      </c>
      <c r="AB80" s="63">
        <v>0.19775000000000001</v>
      </c>
      <c r="AC80" s="63">
        <v>1.9702000000000001E-4</v>
      </c>
      <c r="AD80" s="63">
        <v>10.022</v>
      </c>
      <c r="AE80" s="63">
        <v>1.3611</v>
      </c>
      <c r="AF80" s="83">
        <v>2.7399999999999999E-5</v>
      </c>
      <c r="AG80" s="63">
        <v>2.1459999999999999</v>
      </c>
      <c r="AH80" s="83">
        <v>2.8499999999999998E-6</v>
      </c>
      <c r="AI80" s="63">
        <v>150</v>
      </c>
      <c r="AJ80" s="63">
        <v>0.18962000000000001</v>
      </c>
      <c r="AK80" s="63">
        <v>0.19073999999999999</v>
      </c>
      <c r="AL80" s="63">
        <v>0.19042999999999999</v>
      </c>
      <c r="AM80" s="63">
        <v>1.1222000000000001E-3</v>
      </c>
      <c r="AN80" s="63">
        <v>21.312000000000001</v>
      </c>
      <c r="AO80" s="63">
        <v>2.2656000000000001</v>
      </c>
      <c r="AP80" s="83">
        <v>3.19E-6</v>
      </c>
      <c r="AQ80" s="63">
        <v>2.4072</v>
      </c>
      <c r="AR80" s="83">
        <v>3.2799999999999999E-6</v>
      </c>
      <c r="AS80" s="63">
        <v>2.0808E-2</v>
      </c>
      <c r="AT80" s="63">
        <v>1.1965E-2</v>
      </c>
      <c r="AU80" s="63">
        <v>5.9922999999999999E-3</v>
      </c>
      <c r="AV80" s="63">
        <v>2.7144999999999999E-3</v>
      </c>
      <c r="AW80" s="63">
        <v>3.7128999999999998E-4</v>
      </c>
      <c r="AX80" s="63">
        <v>4.5814E-4</v>
      </c>
      <c r="AY80" s="83">
        <v>8.8499999999999996E-5</v>
      </c>
      <c r="AZ80" s="63">
        <v>1.1186E-4</v>
      </c>
      <c r="BA80" s="83">
        <v>7.5199999999999998E-5</v>
      </c>
      <c r="BB80" s="63">
        <v>1.009E-4</v>
      </c>
      <c r="BC80" s="63">
        <v>4.3131999999999997E-2</v>
      </c>
      <c r="BD80" s="63">
        <v>2.9125000000000002E-2</v>
      </c>
      <c r="BE80" s="63">
        <v>1.055E-2</v>
      </c>
      <c r="BF80" s="63">
        <v>1.0118E-2</v>
      </c>
      <c r="BG80" s="63">
        <v>4.7382000000000001E-4</v>
      </c>
      <c r="BH80" s="63">
        <v>5.1502000000000004E-4</v>
      </c>
      <c r="BI80" s="63">
        <v>2.0525E-4</v>
      </c>
      <c r="BJ80" s="63">
        <v>5.0872999999999999E-4</v>
      </c>
      <c r="BK80" s="83">
        <v>2.9E-5</v>
      </c>
      <c r="BL80" s="83">
        <v>3.2199999999999997E-5</v>
      </c>
      <c r="BM80" s="63">
        <v>27.402999999999999</v>
      </c>
      <c r="BN80" s="63">
        <v>13.519</v>
      </c>
      <c r="BO80" s="63">
        <v>0.88519999999999999</v>
      </c>
      <c r="BP80" s="63">
        <v>0.78376000000000001</v>
      </c>
      <c r="BQ80" s="63">
        <v>0.83448</v>
      </c>
      <c r="BR80" s="63">
        <v>2.8668</v>
      </c>
      <c r="BS80" s="63">
        <v>7.1730000000000002E-2</v>
      </c>
      <c r="BT80" s="63">
        <v>26.568999999999999</v>
      </c>
      <c r="BU80" s="63">
        <v>13.82</v>
      </c>
      <c r="BV80" s="63">
        <v>108.48</v>
      </c>
      <c r="BW80" s="63">
        <v>64.685000000000002</v>
      </c>
      <c r="BX80" s="286">
        <v>32.838999999999999</v>
      </c>
      <c r="BY80" s="63">
        <v>9.9133999999999993</v>
      </c>
      <c r="BZ80" s="63">
        <v>7.0000000000000007E-2</v>
      </c>
      <c r="CA80" s="63">
        <v>8</v>
      </c>
      <c r="CB80" s="292">
        <v>251.02</v>
      </c>
      <c r="CC80" s="63">
        <v>0.34799999999999998</v>
      </c>
      <c r="CD80" s="63">
        <v>6</v>
      </c>
      <c r="CE80" s="63">
        <v>35</v>
      </c>
      <c r="CF80" s="63">
        <v>0</v>
      </c>
      <c r="CG80" s="63">
        <v>7</v>
      </c>
      <c r="CH80" s="63">
        <v>0</v>
      </c>
      <c r="CI80" s="63">
        <v>42</v>
      </c>
      <c r="CJ80" s="292">
        <v>600.41</v>
      </c>
      <c r="CK80" s="63">
        <v>5</v>
      </c>
      <c r="CL80" s="48">
        <f t="shared" si="8"/>
        <v>0.33177777777777778</v>
      </c>
      <c r="CM80" s="9">
        <v>-26.341999999999999</v>
      </c>
      <c r="CN80" s="9">
        <v>-57.311999999999998</v>
      </c>
      <c r="CO80" s="63">
        <v>6</v>
      </c>
      <c r="CP80" s="63">
        <v>23</v>
      </c>
      <c r="CQ80" s="63">
        <v>12</v>
      </c>
      <c r="CR80" s="63">
        <v>5.94</v>
      </c>
      <c r="CS80" s="63">
        <v>77.099999999999994</v>
      </c>
      <c r="CT80" s="66" t="s">
        <v>87</v>
      </c>
      <c r="CU80" s="88">
        <v>0.29224537037037041</v>
      </c>
      <c r="CV80" s="63">
        <v>-52</v>
      </c>
      <c r="CW80" s="63">
        <v>251.5</v>
      </c>
      <c r="CX80" s="63">
        <v>-2.7</v>
      </c>
      <c r="CY80" s="63">
        <v>320.60000000000002</v>
      </c>
      <c r="CZ80" s="63">
        <v>-56.4</v>
      </c>
      <c r="DA80" s="66" t="s">
        <v>88</v>
      </c>
      <c r="DB80" s="63">
        <v>23.2</v>
      </c>
      <c r="DC80" s="66">
        <v>27.916</v>
      </c>
    </row>
    <row r="81" spans="1:107" s="63" customFormat="1">
      <c r="A81" s="67"/>
      <c r="E81" s="95"/>
      <c r="F81" s="95"/>
      <c r="G81" s="95"/>
      <c r="H81" s="222"/>
      <c r="I81" s="63">
        <v>2.5</v>
      </c>
      <c r="J81" s="66" t="s">
        <v>103</v>
      </c>
      <c r="K81" s="292">
        <v>1379.5</v>
      </c>
      <c r="L81" s="292">
        <v>164</v>
      </c>
      <c r="M81" s="312">
        <f t="shared" si="7"/>
        <v>0.97522917885703131</v>
      </c>
      <c r="N81" s="63">
        <v>5.8487000000000001E-3</v>
      </c>
      <c r="O81" s="63">
        <v>2.4843E-3</v>
      </c>
      <c r="P81" s="286">
        <v>8.9879000000000001E-3</v>
      </c>
      <c r="Q81" s="63">
        <v>4.9684999999999998E-3</v>
      </c>
      <c r="R81" s="63">
        <v>1.1607E-3</v>
      </c>
      <c r="S81" s="63">
        <v>6.9764000000000002E-4</v>
      </c>
      <c r="T81" s="63">
        <v>1.2446E-3</v>
      </c>
      <c r="U81" s="63">
        <v>7.4012999999999998E-4</v>
      </c>
      <c r="V81" s="63">
        <v>0.71316999999999997</v>
      </c>
      <c r="W81" s="63">
        <v>0.78927999999999998</v>
      </c>
      <c r="X81" s="312">
        <v>0.75122999999999995</v>
      </c>
      <c r="Y81" s="63">
        <v>3.8057000000000001E-2</v>
      </c>
      <c r="Z81" s="63">
        <v>1.0223</v>
      </c>
      <c r="AA81" s="63">
        <v>1.0270999999999999</v>
      </c>
      <c r="AB81" s="63">
        <v>1.0254000000000001</v>
      </c>
      <c r="AC81" s="63">
        <v>4.7536000000000002E-3</v>
      </c>
      <c r="AD81" s="63">
        <v>1.5007E-4</v>
      </c>
      <c r="AE81" s="63">
        <v>1.0351999999999999</v>
      </c>
      <c r="AF81" s="83">
        <v>2.7100000000000001E-5</v>
      </c>
      <c r="AG81" s="63">
        <v>1.0840000000000001</v>
      </c>
      <c r="AH81" s="83">
        <v>2.19E-5</v>
      </c>
      <c r="AI81" s="63">
        <v>80</v>
      </c>
      <c r="AJ81" s="63">
        <v>1.2104999999999999</v>
      </c>
      <c r="AK81" s="63">
        <v>1.2417</v>
      </c>
      <c r="AL81" s="63">
        <v>1.2206999999999999</v>
      </c>
      <c r="AM81" s="63">
        <v>3.1223000000000001E-2</v>
      </c>
      <c r="AN81" s="83">
        <v>7.3300000000000006E-5</v>
      </c>
      <c r="AO81" s="63">
        <v>1.3476999999999999</v>
      </c>
      <c r="AP81" s="83">
        <v>4.0099999999999997E-6</v>
      </c>
      <c r="AQ81" s="63">
        <v>1.4063000000000001</v>
      </c>
      <c r="AR81" s="83">
        <v>5.4700000000000001E-6</v>
      </c>
      <c r="AS81" s="83">
        <v>1.6399999999999999E-5</v>
      </c>
      <c r="AT81" s="83">
        <v>1.47E-5</v>
      </c>
      <c r="AU81" s="63">
        <v>6.5630999999999997E-3</v>
      </c>
      <c r="AV81" s="63">
        <v>8.8997999999999994E-3</v>
      </c>
      <c r="AW81" s="63">
        <v>2.9639E-4</v>
      </c>
      <c r="AX81" s="63">
        <v>2.6585999999999998E-4</v>
      </c>
      <c r="AY81" s="83">
        <v>4.3099999999999997E-5</v>
      </c>
      <c r="AZ81" s="83">
        <v>2.9899999999999998E-5</v>
      </c>
      <c r="BA81" s="83">
        <v>1.19E-5</v>
      </c>
      <c r="BB81" s="83">
        <v>9.2299999999999997E-6</v>
      </c>
      <c r="BC81" s="83">
        <v>9.0100000000000001E-6</v>
      </c>
      <c r="BD81" s="83">
        <v>4.95E-6</v>
      </c>
      <c r="BE81" s="63">
        <v>1.1521E-2</v>
      </c>
      <c r="BF81" s="63">
        <v>1.0857E-2</v>
      </c>
      <c r="BG81" s="63">
        <v>7.7419999999999995E-4</v>
      </c>
      <c r="BH81" s="63">
        <v>1.0078999999999999E-3</v>
      </c>
      <c r="BI81" s="83">
        <v>6.8100000000000002E-5</v>
      </c>
      <c r="BJ81" s="83">
        <v>6.4900000000000005E-5</v>
      </c>
      <c r="BK81" s="83">
        <v>1.8E-5</v>
      </c>
      <c r="BL81" s="83">
        <v>1.6699999999999999E-5</v>
      </c>
      <c r="BM81" s="63">
        <v>3.7922999999999999E-4</v>
      </c>
      <c r="BN81" s="83">
        <v>7.47E-5</v>
      </c>
      <c r="BO81" s="63">
        <v>2.4063000000000001E-4</v>
      </c>
      <c r="BP81" s="63">
        <v>2.8630000000000002E-4</v>
      </c>
      <c r="BQ81" s="63">
        <v>2.6345999999999997E-4</v>
      </c>
      <c r="BR81" s="63">
        <v>1.0922E-4</v>
      </c>
      <c r="BS81" s="83">
        <v>3.2299999999999999E-5</v>
      </c>
      <c r="BT81" s="63">
        <v>1.1577E-4</v>
      </c>
      <c r="BU81" s="63">
        <v>1.3229999999999999E-4</v>
      </c>
      <c r="BV81" s="63">
        <v>7.7435</v>
      </c>
      <c r="BW81" s="63">
        <v>6.3234000000000004</v>
      </c>
      <c r="BX81" s="286">
        <v>1.4394</v>
      </c>
      <c r="BY81" s="63">
        <v>0.21049999999999999</v>
      </c>
      <c r="BZ81" s="63">
        <v>1</v>
      </c>
      <c r="CA81" s="63">
        <v>3</v>
      </c>
      <c r="CB81" s="292">
        <v>162.85</v>
      </c>
      <c r="CC81" s="63">
        <v>0.33400000000000002</v>
      </c>
      <c r="CD81" s="63">
        <v>7</v>
      </c>
      <c r="CE81" s="63">
        <v>15</v>
      </c>
      <c r="CF81" s="63">
        <v>0</v>
      </c>
      <c r="CG81" s="63">
        <v>7</v>
      </c>
      <c r="CH81" s="63">
        <v>41</v>
      </c>
      <c r="CI81" s="63">
        <v>5</v>
      </c>
      <c r="CJ81" s="292">
        <v>162.86000000000001</v>
      </c>
      <c r="CK81" s="63">
        <v>1</v>
      </c>
      <c r="CL81" s="9">
        <f t="shared" si="8"/>
        <v>0.29520650545687993</v>
      </c>
      <c r="CM81" s="9">
        <v>-16.215229999999998</v>
      </c>
      <c r="CN81" s="9">
        <v>-68.453450000000004</v>
      </c>
      <c r="CO81" s="63">
        <v>6</v>
      </c>
      <c r="CP81" s="63">
        <v>23</v>
      </c>
      <c r="CQ81" s="63">
        <v>12</v>
      </c>
      <c r="CR81" s="63">
        <v>12.34</v>
      </c>
      <c r="CS81" s="63">
        <v>338.4</v>
      </c>
      <c r="CT81" s="66" t="s">
        <v>87</v>
      </c>
      <c r="CU81" s="88">
        <v>0.3203125</v>
      </c>
      <c r="CV81" s="63">
        <v>-40</v>
      </c>
      <c r="CW81" s="63">
        <v>162</v>
      </c>
      <c r="CX81" s="63">
        <v>1.8</v>
      </c>
      <c r="CY81" s="63">
        <v>323.60000000000002</v>
      </c>
      <c r="CZ81" s="63">
        <v>-53.3</v>
      </c>
      <c r="DA81" s="66" t="s">
        <v>88</v>
      </c>
      <c r="DB81" s="63">
        <v>4.2</v>
      </c>
      <c r="DC81" s="66">
        <v>-8.5739999999999998</v>
      </c>
    </row>
    <row r="82" spans="1:107" s="63" customFormat="1">
      <c r="A82" s="67"/>
      <c r="E82" s="95"/>
      <c r="F82" s="95"/>
      <c r="G82" s="95"/>
      <c r="H82" s="222"/>
      <c r="I82" s="63">
        <v>2.5</v>
      </c>
      <c r="J82" s="66" t="s">
        <v>114</v>
      </c>
      <c r="K82" s="292">
        <v>2197.5</v>
      </c>
      <c r="L82" s="292">
        <v>228.1</v>
      </c>
      <c r="M82" s="312">
        <f t="shared" ref="M82:M113" si="10">1/AB82</f>
        <v>4.8761458942851563</v>
      </c>
      <c r="N82" s="63">
        <v>0.52815000000000001</v>
      </c>
      <c r="O82" s="63">
        <v>4.1556000000000003E-2</v>
      </c>
      <c r="P82" s="286">
        <v>0.89641999999999999</v>
      </c>
      <c r="Q82" s="63">
        <v>8.3111000000000004E-2</v>
      </c>
      <c r="R82" s="63">
        <v>1.5497E-2</v>
      </c>
      <c r="S82" s="63">
        <v>9.0386000000000008E-3</v>
      </c>
      <c r="T82" s="63">
        <v>2.6003999999999999E-2</v>
      </c>
      <c r="U82" s="63">
        <v>1.5226E-2</v>
      </c>
      <c r="V82" s="63">
        <v>5.1125999999999996</v>
      </c>
      <c r="W82" s="63">
        <v>4.7111999999999998</v>
      </c>
      <c r="X82" s="312">
        <v>4.9119000000000002</v>
      </c>
      <c r="Y82" s="63">
        <v>0.20068</v>
      </c>
      <c r="Z82" s="63">
        <v>0.20507</v>
      </c>
      <c r="AA82" s="63">
        <v>0.20519000000000001</v>
      </c>
      <c r="AB82" s="63">
        <v>0.20508000000000001</v>
      </c>
      <c r="AC82" s="63">
        <v>1.2217E-4</v>
      </c>
      <c r="AD82" s="63">
        <v>2.9003999999999999</v>
      </c>
      <c r="AE82" s="63">
        <v>0.26367000000000002</v>
      </c>
      <c r="AF82" s="63">
        <v>8.7168000000000002E-3</v>
      </c>
      <c r="AG82" s="63">
        <v>0.28259000000000001</v>
      </c>
      <c r="AH82" s="63">
        <v>2.1565E-3</v>
      </c>
      <c r="AI82" s="63">
        <v>120</v>
      </c>
      <c r="AJ82" s="63">
        <v>0.20462</v>
      </c>
      <c r="AK82" s="63">
        <v>0.20547000000000001</v>
      </c>
      <c r="AL82" s="63">
        <v>0.20508000000000001</v>
      </c>
      <c r="AM82" s="63">
        <v>8.5267999999999997E-4</v>
      </c>
      <c r="AN82" s="63">
        <v>3.1284000000000001</v>
      </c>
      <c r="AO82" s="63">
        <v>0.83984000000000003</v>
      </c>
      <c r="AP82" s="83">
        <v>1.5E-5</v>
      </c>
      <c r="AQ82" s="63">
        <v>1.0205</v>
      </c>
      <c r="AR82" s="83">
        <v>1.0499999999999999E-5</v>
      </c>
      <c r="AS82" s="63">
        <v>8.5540000000000008E-3</v>
      </c>
      <c r="AT82" s="63">
        <v>1.1844E-2</v>
      </c>
      <c r="AU82" s="63">
        <v>1.0636E-2</v>
      </c>
      <c r="AV82" s="63">
        <v>9.4680000000000007E-3</v>
      </c>
      <c r="AW82" s="83">
        <v>4.1199999999999999E-5</v>
      </c>
      <c r="AX82" s="83">
        <v>5.41E-5</v>
      </c>
      <c r="AY82" s="83">
        <v>1.88E-5</v>
      </c>
      <c r="AZ82" s="83">
        <v>5.4500000000000003E-6</v>
      </c>
      <c r="BA82" s="83">
        <v>1.1399999999999999E-5</v>
      </c>
      <c r="BB82" s="83">
        <v>6.8299999999999998E-6</v>
      </c>
      <c r="BC82" s="63">
        <v>1.7853000000000001E-2</v>
      </c>
      <c r="BD82" s="63">
        <v>1.538E-2</v>
      </c>
      <c r="BE82" s="63">
        <v>6.4187000000000003E-3</v>
      </c>
      <c r="BF82" s="63">
        <v>6.0457999999999996E-3</v>
      </c>
      <c r="BG82" s="63">
        <v>2.0958000000000001E-4</v>
      </c>
      <c r="BH82" s="63">
        <v>2.6204000000000001E-4</v>
      </c>
      <c r="BI82" s="83">
        <v>9.7200000000000004E-5</v>
      </c>
      <c r="BJ82" s="63">
        <v>2.4756000000000002E-4</v>
      </c>
      <c r="BK82" s="83">
        <v>3.8999999999999999E-5</v>
      </c>
      <c r="BL82" s="83">
        <v>8.3200000000000003E-5</v>
      </c>
      <c r="BM82" s="63">
        <v>6.7697000000000003</v>
      </c>
      <c r="BN82" s="63">
        <v>0.67830000000000001</v>
      </c>
      <c r="BO82" s="63">
        <v>0.31392999999999999</v>
      </c>
      <c r="BP82" s="63">
        <v>0.82191000000000003</v>
      </c>
      <c r="BQ82" s="63">
        <v>0.56791999999999998</v>
      </c>
      <c r="BR82" s="63">
        <v>0.36412</v>
      </c>
      <c r="BS82" s="63">
        <v>0.35919000000000001</v>
      </c>
      <c r="BT82" s="63">
        <v>6.2018000000000004</v>
      </c>
      <c r="BU82" s="63">
        <v>0.76985000000000003</v>
      </c>
      <c r="BV82" s="63">
        <v>57.844000000000001</v>
      </c>
      <c r="BW82" s="63">
        <v>34.159999999999997</v>
      </c>
      <c r="BX82" s="286">
        <v>11.92</v>
      </c>
      <c r="BY82" s="63">
        <v>1.7462</v>
      </c>
      <c r="BZ82" s="63">
        <v>0.04</v>
      </c>
      <c r="CA82" s="63">
        <v>4</v>
      </c>
      <c r="CB82" s="292">
        <v>225.93</v>
      </c>
      <c r="CC82" s="63">
        <v>0.33100000000000002</v>
      </c>
      <c r="CD82" s="63">
        <v>8</v>
      </c>
      <c r="CE82" s="63">
        <v>0</v>
      </c>
      <c r="CF82" s="63">
        <v>0</v>
      </c>
      <c r="CG82" s="63">
        <v>8</v>
      </c>
      <c r="CH82" s="63">
        <v>20</v>
      </c>
      <c r="CI82" s="63">
        <v>53</v>
      </c>
      <c r="CJ82" s="292">
        <v>1076.3</v>
      </c>
      <c r="CK82" s="63">
        <v>1</v>
      </c>
      <c r="CL82" s="9">
        <f t="shared" ref="CL82:CL113" si="11">K82/(((CG82*3600)+(CH82*60)+CI82)-((CO82*3600)+(CP82*60)+CQ82))</f>
        <v>0.31121654156635037</v>
      </c>
      <c r="CM82" s="9">
        <v>-15.638</v>
      </c>
      <c r="CN82" s="9">
        <v>-48.015999999999998</v>
      </c>
      <c r="CO82" s="63">
        <v>6</v>
      </c>
      <c r="CP82" s="63">
        <v>23</v>
      </c>
      <c r="CQ82" s="63">
        <v>12</v>
      </c>
      <c r="CR82" s="63">
        <v>18.98</v>
      </c>
      <c r="CS82" s="63">
        <v>53.5</v>
      </c>
      <c r="CT82" s="66" t="s">
        <v>87</v>
      </c>
      <c r="CU82" s="88">
        <v>0.34623842592592591</v>
      </c>
      <c r="CV82" s="63">
        <v>-300</v>
      </c>
      <c r="CW82" s="63">
        <v>228.5</v>
      </c>
      <c r="CX82" s="63">
        <v>0.9</v>
      </c>
      <c r="CY82" s="63">
        <v>328.4</v>
      </c>
      <c r="CZ82" s="63">
        <v>-72.400000000000006</v>
      </c>
      <c r="DA82" s="66" t="s">
        <v>88</v>
      </c>
      <c r="DB82" s="63">
        <v>49</v>
      </c>
      <c r="DC82" s="66">
        <v>12.769</v>
      </c>
    </row>
    <row r="83" spans="1:107" s="63" customFormat="1">
      <c r="A83" s="67"/>
      <c r="E83" s="95"/>
      <c r="F83" s="95"/>
      <c r="G83" s="95"/>
      <c r="H83" s="222"/>
      <c r="I83" s="63">
        <v>2.5</v>
      </c>
      <c r="J83" s="66" t="s">
        <v>106</v>
      </c>
      <c r="K83" s="292">
        <v>2952.7</v>
      </c>
      <c r="L83" s="292">
        <v>5.4</v>
      </c>
      <c r="M83" s="312">
        <f t="shared" si="10"/>
        <v>1.16362959342782</v>
      </c>
      <c r="N83" s="63">
        <v>3.6486999999999999E-2</v>
      </c>
      <c r="O83" s="63">
        <v>1.0182E-2</v>
      </c>
      <c r="P83" s="286">
        <v>4.5569999999999999E-2</v>
      </c>
      <c r="Q83" s="63">
        <v>2.0365000000000001E-2</v>
      </c>
      <c r="R83" s="63">
        <v>5.6033000000000003E-3</v>
      </c>
      <c r="S83" s="63">
        <v>3.2915000000000002E-3</v>
      </c>
      <c r="T83" s="63">
        <v>5.4244000000000002E-3</v>
      </c>
      <c r="U83" s="63">
        <v>3.1611999999999999E-3</v>
      </c>
      <c r="V83" s="63">
        <v>1.3006</v>
      </c>
      <c r="W83" s="63">
        <v>2.2713999999999999</v>
      </c>
      <c r="X83" s="312">
        <v>1.786</v>
      </c>
      <c r="Y83" s="63">
        <v>0.48544999999999999</v>
      </c>
      <c r="Z83" s="63">
        <v>0.8569</v>
      </c>
      <c r="AA83" s="63">
        <v>0.86043999999999998</v>
      </c>
      <c r="AB83" s="63">
        <v>0.85938000000000003</v>
      </c>
      <c r="AC83" s="63">
        <v>3.5427000000000002E-3</v>
      </c>
      <c r="AD83" s="63">
        <v>4.6852999999999999E-3</v>
      </c>
      <c r="AE83" s="63">
        <v>0.86914000000000002</v>
      </c>
      <c r="AF83" s="63">
        <v>3.0847999999999997E-4</v>
      </c>
      <c r="AG83" s="63">
        <v>0.89354999999999996</v>
      </c>
      <c r="AH83" s="63">
        <v>1.4967E-4</v>
      </c>
      <c r="AI83" s="63">
        <v>120</v>
      </c>
      <c r="AJ83" s="63">
        <v>0.85387000000000002</v>
      </c>
      <c r="AK83" s="63">
        <v>0.85526000000000002</v>
      </c>
      <c r="AL83" s="63">
        <v>0.85448999999999997</v>
      </c>
      <c r="AM83" s="63">
        <v>1.3897E-3</v>
      </c>
      <c r="AN83" s="63">
        <v>5.6801000000000004E-3</v>
      </c>
      <c r="AO83" s="63">
        <v>0.87402000000000002</v>
      </c>
      <c r="AP83" s="63">
        <v>1.7652E-4</v>
      </c>
      <c r="AQ83" s="63">
        <v>0.92284999999999995</v>
      </c>
      <c r="AR83" s="83">
        <v>7.4400000000000006E-5</v>
      </c>
      <c r="AS83" s="63">
        <v>1.382E-4</v>
      </c>
      <c r="AT83" s="63">
        <v>1.2709E-4</v>
      </c>
      <c r="AU83" s="63">
        <v>2.0975000000000001E-2</v>
      </c>
      <c r="AV83" s="63">
        <v>1.4213E-2</v>
      </c>
      <c r="AW83" s="63">
        <v>2.5523E-3</v>
      </c>
      <c r="AX83" s="63">
        <v>3.8073999999999998E-3</v>
      </c>
      <c r="AY83" s="63">
        <v>1.9642999999999999E-4</v>
      </c>
      <c r="AZ83" s="63">
        <v>1.9076999999999999E-4</v>
      </c>
      <c r="BA83" s="83">
        <v>9.8800000000000003E-5</v>
      </c>
      <c r="BB83" s="63">
        <v>1.6705999999999999E-4</v>
      </c>
      <c r="BC83" s="63">
        <v>1.1093E-4</v>
      </c>
      <c r="BD83" s="83">
        <v>9.5099999999999994E-5</v>
      </c>
      <c r="BE83" s="63">
        <v>1.8846000000000002E-2</v>
      </c>
      <c r="BF83" s="63">
        <v>1.6403000000000001E-2</v>
      </c>
      <c r="BG83" s="63">
        <v>2.8492999999999999E-3</v>
      </c>
      <c r="BH83" s="63">
        <v>2.1890999999999998E-3</v>
      </c>
      <c r="BI83" s="63">
        <v>1.4116000000000001E-4</v>
      </c>
      <c r="BJ83" s="83">
        <v>1.2044000000000001E-4</v>
      </c>
      <c r="BK83" s="83">
        <v>8.0900000000000001E-5</v>
      </c>
      <c r="BL83" s="83">
        <v>6.9200000000000002E-5</v>
      </c>
      <c r="BM83" s="63">
        <v>2.1763999999999999E-2</v>
      </c>
      <c r="BN83" s="63">
        <v>2.1751E-2</v>
      </c>
      <c r="BO83" s="63">
        <v>9.7762999999999999E-3</v>
      </c>
      <c r="BP83" s="63">
        <v>1.0037000000000001E-2</v>
      </c>
      <c r="BQ83" s="63">
        <v>9.9063999999999992E-3</v>
      </c>
      <c r="BR83" s="63">
        <v>9.4993000000000005E-3</v>
      </c>
      <c r="BS83" s="63">
        <v>1.8408000000000001E-4</v>
      </c>
      <c r="BT83" s="63">
        <v>1.1858E-2</v>
      </c>
      <c r="BU83" s="63">
        <v>2.3734999999999999E-2</v>
      </c>
      <c r="BV83" s="63">
        <v>8.1326999999999998</v>
      </c>
      <c r="BW83" s="63">
        <v>6.0026000000000002</v>
      </c>
      <c r="BX83" s="286">
        <v>2.1970000000000001</v>
      </c>
      <c r="BY83" s="63">
        <v>0.14756</v>
      </c>
      <c r="BZ83" s="63">
        <v>0.6</v>
      </c>
      <c r="CA83" s="63">
        <v>3</v>
      </c>
      <c r="CB83" s="292">
        <v>4.4880000000000004</v>
      </c>
      <c r="CC83" s="63">
        <v>0.35199999999999998</v>
      </c>
      <c r="CD83" s="63">
        <v>8</v>
      </c>
      <c r="CE83" s="63">
        <v>45</v>
      </c>
      <c r="CF83" s="63">
        <v>0</v>
      </c>
      <c r="CG83" s="63">
        <v>9</v>
      </c>
      <c r="CH83" s="63">
        <v>10</v>
      </c>
      <c r="CI83" s="63">
        <v>49</v>
      </c>
      <c r="CJ83" s="292">
        <v>275.92</v>
      </c>
      <c r="CK83" s="63">
        <v>1</v>
      </c>
      <c r="CL83" s="9">
        <f t="shared" si="11"/>
        <v>0.29359649995028336</v>
      </c>
      <c r="CM83" s="9">
        <v>-54.580570000000002</v>
      </c>
      <c r="CN83" s="9">
        <v>-67.309229999999999</v>
      </c>
      <c r="CO83" s="63">
        <v>6</v>
      </c>
      <c r="CP83" s="63">
        <v>23</v>
      </c>
      <c r="CQ83" s="63">
        <v>12</v>
      </c>
      <c r="CR83" s="63">
        <v>26.86</v>
      </c>
      <c r="CS83" s="63">
        <v>184.6</v>
      </c>
      <c r="CT83" s="66" t="s">
        <v>87</v>
      </c>
      <c r="CU83" s="88">
        <v>0.38240740740740736</v>
      </c>
      <c r="CV83" s="63">
        <v>119.6</v>
      </c>
      <c r="CW83" s="63">
        <v>4.8</v>
      </c>
      <c r="CX83" s="63">
        <v>-2.2000000000000002</v>
      </c>
      <c r="CY83" s="63">
        <v>316.7</v>
      </c>
      <c r="CZ83" s="63">
        <v>-50.3</v>
      </c>
      <c r="DA83" s="66" t="s">
        <v>88</v>
      </c>
      <c r="DB83" s="63">
        <v>1.1000000000000001</v>
      </c>
      <c r="DC83" s="66">
        <v>3.0739999999999998</v>
      </c>
    </row>
    <row r="84" spans="1:107" s="77" customFormat="1">
      <c r="A84" s="91"/>
      <c r="H84" s="32"/>
      <c r="I84" s="77">
        <v>2.5</v>
      </c>
      <c r="J84" s="74" t="s">
        <v>115</v>
      </c>
      <c r="K84" s="291">
        <v>6566.3</v>
      </c>
      <c r="L84" s="291">
        <v>222.9</v>
      </c>
      <c r="M84" s="311">
        <f t="shared" si="10"/>
        <v>4.7080979284369118</v>
      </c>
      <c r="N84" s="77">
        <v>5.2130000000000003E-2</v>
      </c>
      <c r="O84" s="77">
        <v>4.3893000000000001E-2</v>
      </c>
      <c r="P84" s="285">
        <v>7.6003000000000001E-2</v>
      </c>
      <c r="Q84" s="77">
        <v>8.7787000000000004E-2</v>
      </c>
      <c r="R84" s="77">
        <v>1.0865E-2</v>
      </c>
      <c r="S84" s="77">
        <v>6.5675999999999998E-3</v>
      </c>
      <c r="T84" s="77">
        <v>1.2292000000000001E-2</v>
      </c>
      <c r="U84" s="77">
        <v>7.2966999999999997E-3</v>
      </c>
      <c r="V84" s="77">
        <v>3.6793999999999998</v>
      </c>
      <c r="W84" s="77">
        <v>4.5620000000000003</v>
      </c>
      <c r="X84" s="311">
        <v>4.1207000000000003</v>
      </c>
      <c r="Y84" s="77">
        <v>0.44125999999999999</v>
      </c>
      <c r="Z84" s="77">
        <v>0.20893999999999999</v>
      </c>
      <c r="AA84" s="77">
        <v>0.21786</v>
      </c>
      <c r="AB84" s="77">
        <v>0.21240000000000001</v>
      </c>
      <c r="AC84" s="77">
        <v>8.9189999999999998E-3</v>
      </c>
      <c r="AD84" s="77">
        <v>0.1104</v>
      </c>
      <c r="AE84" s="77">
        <v>0.21484</v>
      </c>
      <c r="AF84" s="77">
        <v>5.2417999999999999E-2</v>
      </c>
      <c r="AG84" s="77">
        <v>0.22095000000000001</v>
      </c>
      <c r="AH84" s="77">
        <v>4.9225999999999999E-2</v>
      </c>
      <c r="AI84" s="77">
        <v>120</v>
      </c>
      <c r="AJ84" s="77">
        <v>0.23487</v>
      </c>
      <c r="AK84" s="77">
        <v>0.25731999999999999</v>
      </c>
      <c r="AL84" s="77">
        <v>0.24414</v>
      </c>
      <c r="AM84" s="77">
        <v>2.2440999999999999E-2</v>
      </c>
      <c r="AN84" s="77">
        <v>5.3090999999999999E-2</v>
      </c>
      <c r="AO84" s="77">
        <v>0.25879000000000002</v>
      </c>
      <c r="AP84" s="77">
        <v>7.2202999999999998E-3</v>
      </c>
      <c r="AQ84" s="77">
        <v>0.32715</v>
      </c>
      <c r="AR84" s="77">
        <v>8.2082000000000006E-3</v>
      </c>
      <c r="AS84" s="77">
        <v>4.6477999999999998E-2</v>
      </c>
      <c r="AT84" s="77">
        <v>2.2252999999999998E-2</v>
      </c>
      <c r="AU84" s="77">
        <v>2.1758E-2</v>
      </c>
      <c r="AV84" s="77">
        <v>1.9202E-2</v>
      </c>
      <c r="AW84" s="77">
        <v>2.6647999999999998E-4</v>
      </c>
      <c r="AX84" s="77">
        <v>1.719E-4</v>
      </c>
      <c r="AY84" s="77">
        <v>3.6481000000000003E-4</v>
      </c>
      <c r="AZ84" s="77">
        <v>1.7229999999999999E-4</v>
      </c>
      <c r="BA84" s="93">
        <v>4.3800000000000001E-5</v>
      </c>
      <c r="BB84" s="93">
        <v>3.1099999999999997E-5</v>
      </c>
      <c r="BC84" s="77">
        <v>2.2508E-2</v>
      </c>
      <c r="BD84" s="77">
        <v>1.9578000000000002E-2</v>
      </c>
      <c r="BE84" s="77">
        <v>1.9161000000000001E-2</v>
      </c>
      <c r="BF84" s="77">
        <v>2.5375999999999999E-2</v>
      </c>
      <c r="BG84" s="77">
        <v>6.7287E-4</v>
      </c>
      <c r="BH84" s="77">
        <v>6.5768000000000001E-4</v>
      </c>
      <c r="BI84" s="77">
        <v>1.4411E-4</v>
      </c>
      <c r="BJ84" s="77">
        <v>1.4820999999999999E-4</v>
      </c>
      <c r="BK84" s="77">
        <v>1.7463E-4</v>
      </c>
      <c r="BL84" s="77">
        <v>2.2709E-4</v>
      </c>
      <c r="BM84" s="77">
        <v>0.10528</v>
      </c>
      <c r="BN84" s="77">
        <v>0.18601000000000001</v>
      </c>
      <c r="BO84" s="77">
        <v>7.2290999999999994E-2</v>
      </c>
      <c r="BP84" s="77">
        <v>9.1017000000000001E-2</v>
      </c>
      <c r="BQ84" s="77">
        <v>8.1654000000000004E-2</v>
      </c>
      <c r="BR84" s="77">
        <v>0.21875</v>
      </c>
      <c r="BS84" s="77">
        <v>1.3240999999999999E-2</v>
      </c>
      <c r="BT84" s="77">
        <v>2.3630999999999999E-2</v>
      </c>
      <c r="BU84" s="77">
        <v>0.28714000000000001</v>
      </c>
      <c r="BV84" s="77">
        <v>6.9950999999999999</v>
      </c>
      <c r="BW84" s="77">
        <v>9.1190999999999995</v>
      </c>
      <c r="BX84" s="285">
        <v>1.2894000000000001</v>
      </c>
      <c r="BY84" s="77">
        <v>0.20018</v>
      </c>
      <c r="BZ84" s="77">
        <v>0.3</v>
      </c>
      <c r="CA84" s="77">
        <v>2</v>
      </c>
      <c r="CB84" s="291">
        <v>225.71</v>
      </c>
      <c r="CC84" s="77">
        <v>0.33700000000000002</v>
      </c>
      <c r="CD84" s="77">
        <v>12</v>
      </c>
      <c r="CE84" s="77">
        <v>10</v>
      </c>
      <c r="CF84" s="77">
        <v>0</v>
      </c>
      <c r="CG84" s="77">
        <v>12</v>
      </c>
      <c r="CH84" s="77">
        <v>32</v>
      </c>
      <c r="CI84" s="77">
        <v>59</v>
      </c>
      <c r="CJ84" s="291">
        <v>468.98</v>
      </c>
      <c r="CK84" s="77">
        <v>1</v>
      </c>
      <c r="CL84" s="58">
        <f t="shared" si="11"/>
        <v>0.2959525848469825</v>
      </c>
      <c r="CM84" s="58">
        <v>15.257289999999999</v>
      </c>
      <c r="CN84" s="58">
        <v>-23.183879999999998</v>
      </c>
      <c r="CO84" s="77">
        <v>6</v>
      </c>
      <c r="CP84" s="77">
        <v>23</v>
      </c>
      <c r="CQ84" s="77">
        <v>12</v>
      </c>
      <c r="CR84" s="77">
        <v>58.14</v>
      </c>
      <c r="CS84" s="77">
        <v>47.7</v>
      </c>
      <c r="CT84" s="74" t="s">
        <v>87</v>
      </c>
      <c r="CU84" s="94">
        <v>0.52361111111111114</v>
      </c>
      <c r="CV84" s="77">
        <v>840.8</v>
      </c>
      <c r="CW84" s="77">
        <v>227.8</v>
      </c>
      <c r="CX84" s="77">
        <v>5.0999999999999996</v>
      </c>
      <c r="CY84" s="77">
        <v>321.89999999999998</v>
      </c>
      <c r="CZ84" s="77">
        <v>-45</v>
      </c>
      <c r="DA84" s="74" t="s">
        <v>90</v>
      </c>
      <c r="DB84" s="77">
        <v>2</v>
      </c>
      <c r="DC84" s="74">
        <v>6.5679999999999996</v>
      </c>
    </row>
    <row r="85" spans="1:107">
      <c r="A85" s="255">
        <v>41320</v>
      </c>
      <c r="B85" s="1">
        <v>54.8</v>
      </c>
      <c r="C85" s="1">
        <v>61.1</v>
      </c>
      <c r="D85" s="1">
        <v>23.3</v>
      </c>
      <c r="E85" s="1">
        <v>12.8</v>
      </c>
      <c r="F85" s="1">
        <v>-13.3</v>
      </c>
      <c r="G85" s="1">
        <v>-2.4</v>
      </c>
      <c r="H85" s="1">
        <f>(E85^2+F85^2+G85^2)^0.5</f>
        <v>18.614241859393577</v>
      </c>
      <c r="I85" s="1">
        <v>440</v>
      </c>
      <c r="J85" s="27" t="s">
        <v>43</v>
      </c>
      <c r="K85" s="261">
        <v>530.20000000000005</v>
      </c>
      <c r="L85" s="261">
        <v>21.8</v>
      </c>
      <c r="M85" s="303">
        <f t="shared" si="10"/>
        <v>45.51039912620034</v>
      </c>
      <c r="N85" s="1">
        <v>10.798</v>
      </c>
      <c r="O85" s="1">
        <v>0.35358000000000001</v>
      </c>
      <c r="P85" s="259">
        <v>12.243</v>
      </c>
      <c r="Q85" s="1">
        <v>0.70716999999999997</v>
      </c>
      <c r="R85" s="1">
        <v>0.12515000000000001</v>
      </c>
      <c r="S85" s="1">
        <v>7.8556000000000001E-2</v>
      </c>
      <c r="T85" s="1">
        <v>0.13374</v>
      </c>
      <c r="U85" s="1">
        <v>8.4605E-2</v>
      </c>
      <c r="V85" s="1">
        <v>35.658000000000001</v>
      </c>
      <c r="W85" s="1">
        <v>40.320999999999998</v>
      </c>
      <c r="X85" s="303">
        <v>37.99</v>
      </c>
      <c r="Y85" s="1">
        <v>2.3315999999999999</v>
      </c>
      <c r="Z85" s="1">
        <v>2.1919999999999999E-2</v>
      </c>
      <c r="AA85" s="1">
        <v>2.1982999999999999E-2</v>
      </c>
      <c r="AB85" s="1">
        <v>2.1972999999999999E-2</v>
      </c>
      <c r="AC85" s="1">
        <v>6.3499999999999999E-5</v>
      </c>
      <c r="AD85" s="1">
        <v>2455.6999999999998</v>
      </c>
      <c r="AE85" s="1">
        <v>1.1407</v>
      </c>
      <c r="AF85" s="1">
        <v>9.1700000000000006E-5</v>
      </c>
      <c r="AG85" s="1">
        <v>1.2372000000000001</v>
      </c>
      <c r="AH85" s="1">
        <v>2.8739999999999999E-4</v>
      </c>
      <c r="AI85" s="1">
        <v>250</v>
      </c>
      <c r="AJ85" s="1">
        <v>2.4389000000000001E-2</v>
      </c>
      <c r="AK85" s="1">
        <v>2.4458000000000001E-2</v>
      </c>
      <c r="AL85" s="1">
        <v>2.4414000000000002E-2</v>
      </c>
      <c r="AM85" s="1">
        <v>6.8200000000000004E-5</v>
      </c>
      <c r="AN85" s="1">
        <v>3050.5</v>
      </c>
      <c r="AO85" s="1">
        <v>3.8184</v>
      </c>
      <c r="AP85" s="1">
        <v>5.6300000000000003E-6</v>
      </c>
      <c r="AQ85" s="1">
        <v>6.1962999999999999</v>
      </c>
      <c r="AR85" s="1">
        <v>3.1499999999999999E-6</v>
      </c>
      <c r="AS85" s="1">
        <v>8.7484000000000002</v>
      </c>
      <c r="AT85" s="1">
        <v>12.071</v>
      </c>
      <c r="AU85" s="1">
        <v>2.2558999999999999E-2</v>
      </c>
      <c r="AV85" s="1">
        <v>2.1534000000000001E-2</v>
      </c>
      <c r="AW85" s="1">
        <v>7.3200000000000004E-5</v>
      </c>
      <c r="AX85" s="1">
        <v>9.7100000000000002E-6</v>
      </c>
      <c r="AY85" s="1">
        <v>2.1699999999999999E-5</v>
      </c>
      <c r="AZ85" s="1">
        <v>5.6400000000000002E-6</v>
      </c>
      <c r="BA85" s="1">
        <v>4.3600000000000003E-5</v>
      </c>
      <c r="BB85" s="1">
        <v>4.0399999999999999E-5</v>
      </c>
      <c r="BC85" s="1">
        <v>4.6359000000000004</v>
      </c>
      <c r="BD85" s="1">
        <v>4.6185999999999998</v>
      </c>
      <c r="BE85" s="1">
        <v>1.447E-2</v>
      </c>
      <c r="BF85" s="1">
        <v>1.3039E-2</v>
      </c>
      <c r="BG85" s="1">
        <v>2.1336E-4</v>
      </c>
      <c r="BH85" s="1">
        <v>1.9767999999999999E-4</v>
      </c>
      <c r="BI85" s="1">
        <v>4.1100000000000003E-5</v>
      </c>
      <c r="BJ85" s="1">
        <v>4.1199999999999999E-5</v>
      </c>
      <c r="BK85" s="1">
        <v>5.4299999999999998E-5</v>
      </c>
      <c r="BL85" s="1">
        <v>6.5300000000000002E-5</v>
      </c>
      <c r="BM85" s="1">
        <v>1502.7</v>
      </c>
      <c r="BN85" s="1">
        <v>60.036999999999999</v>
      </c>
      <c r="BO85" s="1">
        <v>19.773</v>
      </c>
      <c r="BP85" s="1">
        <v>19.311</v>
      </c>
      <c r="BQ85" s="1">
        <v>19.542000000000002</v>
      </c>
      <c r="BR85" s="1">
        <v>28.76</v>
      </c>
      <c r="BS85" s="1">
        <v>0.32623999999999997</v>
      </c>
      <c r="BT85" s="1">
        <v>1483.2</v>
      </c>
      <c r="BU85" s="1">
        <v>66.569999999999993</v>
      </c>
      <c r="BV85" s="1">
        <v>97.825999999999993</v>
      </c>
      <c r="BW85" s="1">
        <v>61.664999999999999</v>
      </c>
      <c r="BX85" s="259">
        <v>76.897999999999996</v>
      </c>
      <c r="BY85" s="1">
        <v>11.496</v>
      </c>
      <c r="BZ85" s="1">
        <v>0.01</v>
      </c>
      <c r="CA85" s="1">
        <v>4</v>
      </c>
      <c r="CB85" s="261">
        <v>29.427</v>
      </c>
      <c r="CC85" s="1">
        <v>0.35599999999999998</v>
      </c>
      <c r="CD85" s="1">
        <v>2</v>
      </c>
      <c r="CE85" s="1">
        <v>53</v>
      </c>
      <c r="CF85" s="1">
        <v>50</v>
      </c>
      <c r="CG85" s="1">
        <v>3</v>
      </c>
      <c r="CH85" s="1">
        <v>48</v>
      </c>
      <c r="CI85" s="1">
        <v>8</v>
      </c>
      <c r="CJ85" s="261">
        <v>1025.5</v>
      </c>
      <c r="CK85" s="1">
        <v>1</v>
      </c>
      <c r="CL85" s="1">
        <f t="shared" si="11"/>
        <v>0.32036253776435047</v>
      </c>
      <c r="CM85" s="1">
        <v>50.4086</v>
      </c>
      <c r="CN85" s="1">
        <v>58.034300000000002</v>
      </c>
      <c r="CO85" s="1">
        <v>3</v>
      </c>
      <c r="CP85" s="1">
        <v>20</v>
      </c>
      <c r="CQ85" s="1">
        <v>33</v>
      </c>
      <c r="CR85" s="1">
        <v>4.33</v>
      </c>
      <c r="CS85" s="1">
        <v>213.9</v>
      </c>
      <c r="CT85" s="1" t="s">
        <v>87</v>
      </c>
      <c r="CU85" s="1">
        <v>0.1587962962962963</v>
      </c>
      <c r="CV85" s="1">
        <v>-38.4</v>
      </c>
      <c r="CW85" s="1">
        <v>29.1</v>
      </c>
      <c r="CX85" s="1">
        <v>-1.8</v>
      </c>
      <c r="CY85" s="1">
        <v>317.60000000000002</v>
      </c>
      <c r="CZ85" s="1">
        <v>-59.4</v>
      </c>
      <c r="DA85" s="1" t="s">
        <v>88</v>
      </c>
      <c r="DB85" s="1">
        <v>139.5</v>
      </c>
      <c r="DC85" s="1">
        <v>-55.835000000000001</v>
      </c>
    </row>
    <row r="86" spans="1:107">
      <c r="A86" s="254"/>
      <c r="I86" s="1">
        <v>440</v>
      </c>
      <c r="J86" s="27" t="s">
        <v>46</v>
      </c>
      <c r="K86" s="261">
        <v>1501.5</v>
      </c>
      <c r="L86" s="261">
        <v>88.1</v>
      </c>
      <c r="M86" s="303">
        <f t="shared" si="10"/>
        <v>30.062530062530062</v>
      </c>
      <c r="N86" s="1">
        <v>1.0338000000000001</v>
      </c>
      <c r="O86" s="1">
        <v>0.26861000000000002</v>
      </c>
      <c r="P86" s="259">
        <v>1.5832999999999999</v>
      </c>
      <c r="Q86" s="1">
        <v>0.53722000000000003</v>
      </c>
      <c r="R86" s="1">
        <v>2.8792999999999999E-2</v>
      </c>
      <c r="S86" s="1">
        <v>1.6236E-2</v>
      </c>
      <c r="T86" s="1">
        <v>5.3836000000000002E-2</v>
      </c>
      <c r="U86" s="1">
        <v>3.2781999999999999E-2</v>
      </c>
      <c r="V86" s="1">
        <v>38.978999999999999</v>
      </c>
      <c r="W86" s="1">
        <v>37.972000000000001</v>
      </c>
      <c r="X86" s="303">
        <v>38.475000000000001</v>
      </c>
      <c r="Y86" s="1">
        <v>0.50363000000000002</v>
      </c>
      <c r="Z86" s="1">
        <v>3.3251000000000003E-2</v>
      </c>
      <c r="AA86" s="1">
        <v>3.3293999999999997E-2</v>
      </c>
      <c r="AB86" s="1">
        <v>3.3264000000000002E-2</v>
      </c>
      <c r="AC86" s="1">
        <v>4.3000000000000002E-5</v>
      </c>
      <c r="AD86" s="1">
        <v>37.597999999999999</v>
      </c>
      <c r="AE86" s="1">
        <v>4.3639999999999998E-2</v>
      </c>
      <c r="AF86" s="1">
        <v>6.4846000000000001E-2</v>
      </c>
      <c r="AG86" s="1">
        <v>0.11169</v>
      </c>
      <c r="AH86" s="1">
        <v>2.5265999999999998E-4</v>
      </c>
      <c r="AI86" s="1">
        <v>300</v>
      </c>
      <c r="AJ86" s="1">
        <v>2.6714999999999999E-2</v>
      </c>
      <c r="AK86" s="1">
        <v>2.9387E-2</v>
      </c>
      <c r="AL86" s="1">
        <v>2.6855E-2</v>
      </c>
      <c r="AM86" s="1">
        <v>2.6716000000000001E-3</v>
      </c>
      <c r="AN86" s="1">
        <v>60.515999999999998</v>
      </c>
      <c r="AO86" s="1">
        <v>0.22461</v>
      </c>
      <c r="AP86" s="1">
        <v>4.9081999999999997E-3</v>
      </c>
      <c r="AQ86" s="1">
        <v>0.25146000000000002</v>
      </c>
      <c r="AR86" s="1">
        <v>1.3143E-2</v>
      </c>
      <c r="AS86" s="1">
        <v>0.26402999999999999</v>
      </c>
      <c r="AT86" s="1">
        <v>0.34982000000000002</v>
      </c>
      <c r="AU86" s="1">
        <v>1.8008E-2</v>
      </c>
      <c r="AV86" s="1">
        <v>2.5990000000000002E-3</v>
      </c>
      <c r="AW86" s="1">
        <v>1.9375999999999999E-4</v>
      </c>
      <c r="AX86" s="1">
        <v>1.3212E-4</v>
      </c>
      <c r="AY86" s="1">
        <v>8.7199999999999995E-6</v>
      </c>
      <c r="AZ86" s="1">
        <v>1.5099999999999999E-6</v>
      </c>
      <c r="BA86" s="1">
        <v>1.91E-5</v>
      </c>
      <c r="BB86" s="1">
        <v>2.8499999999999998E-6</v>
      </c>
      <c r="BC86" s="1">
        <v>0.69286999999999999</v>
      </c>
      <c r="BD86" s="1">
        <v>1.2547999999999999</v>
      </c>
      <c r="BE86" s="1">
        <v>1.1068E-2</v>
      </c>
      <c r="BF86" s="1">
        <v>1.1261999999999999E-2</v>
      </c>
      <c r="BG86" s="1">
        <v>2.2336E-4</v>
      </c>
      <c r="BH86" s="1">
        <v>2.2955E-4</v>
      </c>
      <c r="BI86" s="1">
        <v>6.3E-5</v>
      </c>
      <c r="BJ86" s="1">
        <v>7.2200000000000007E-5</v>
      </c>
      <c r="BK86" s="1">
        <v>2.9E-5</v>
      </c>
      <c r="BL86" s="1">
        <v>1.66E-5</v>
      </c>
      <c r="BM86" s="1">
        <v>103.73</v>
      </c>
      <c r="BN86" s="1">
        <v>52.652000000000001</v>
      </c>
      <c r="BO86" s="1">
        <v>2.4011</v>
      </c>
      <c r="BP86" s="1">
        <v>12.775</v>
      </c>
      <c r="BQ86" s="1">
        <v>7.5880000000000001</v>
      </c>
      <c r="BR86" s="1">
        <v>2.8393000000000002</v>
      </c>
      <c r="BS86" s="1">
        <v>7.3353999999999999</v>
      </c>
      <c r="BT86" s="1">
        <v>96.138000000000005</v>
      </c>
      <c r="BU86" s="1">
        <v>52.728000000000002</v>
      </c>
      <c r="BV86" s="1">
        <v>54.988999999999997</v>
      </c>
      <c r="BW86" s="1">
        <v>36.189</v>
      </c>
      <c r="BX86" s="259">
        <v>13.67</v>
      </c>
      <c r="BY86" s="1">
        <v>0.60455999999999999</v>
      </c>
      <c r="BZ86" s="1">
        <v>0.01</v>
      </c>
      <c r="CA86" s="1">
        <v>3</v>
      </c>
      <c r="CB86" s="261">
        <v>97.238</v>
      </c>
      <c r="CC86" s="1">
        <v>0.311</v>
      </c>
      <c r="CD86" s="1">
        <v>3</v>
      </c>
      <c r="CE86" s="1">
        <v>48</v>
      </c>
      <c r="CF86" s="1">
        <v>7</v>
      </c>
      <c r="CG86" s="1">
        <v>5</v>
      </c>
      <c r="CH86" s="1">
        <v>2</v>
      </c>
      <c r="CI86" s="1">
        <v>9</v>
      </c>
      <c r="CJ86" s="261">
        <v>2142.3000000000002</v>
      </c>
      <c r="CK86" s="1">
        <v>2</v>
      </c>
      <c r="CL86" s="1">
        <f t="shared" si="11"/>
        <v>0.24630905511811024</v>
      </c>
      <c r="CM86" s="1">
        <v>56.721359999999997</v>
      </c>
      <c r="CN86" s="1">
        <v>37.217590000000001</v>
      </c>
      <c r="CO86" s="1">
        <v>3</v>
      </c>
      <c r="CP86" s="1">
        <v>20</v>
      </c>
      <c r="CQ86" s="1">
        <v>33</v>
      </c>
      <c r="CR86" s="1">
        <v>14.2</v>
      </c>
      <c r="CS86" s="1">
        <v>290.8</v>
      </c>
      <c r="CT86" s="1" t="s">
        <v>87</v>
      </c>
      <c r="CU86" s="1">
        <v>0.20842592592592593</v>
      </c>
      <c r="CV86" s="1">
        <v>528.4</v>
      </c>
      <c r="CW86" s="1">
        <v>87.1</v>
      </c>
      <c r="CX86" s="1">
        <v>-3.4</v>
      </c>
      <c r="CY86" s="1">
        <v>328.5</v>
      </c>
      <c r="CZ86" s="1">
        <v>-48.4</v>
      </c>
      <c r="DA86" s="1" t="s">
        <v>90</v>
      </c>
      <c r="DB86" s="1">
        <v>2.5</v>
      </c>
      <c r="DC86" s="1">
        <v>-98.117999999999995</v>
      </c>
    </row>
    <row r="87" spans="1:107">
      <c r="A87" s="254"/>
      <c r="I87" s="1">
        <v>440</v>
      </c>
      <c r="J87" s="27" t="s">
        <v>44</v>
      </c>
      <c r="K87" s="261">
        <v>1531.8</v>
      </c>
      <c r="L87" s="261">
        <v>283.2</v>
      </c>
      <c r="M87" s="303">
        <f t="shared" si="10"/>
        <v>16.718493998060655</v>
      </c>
      <c r="N87" s="1">
        <v>1.5456000000000001</v>
      </c>
      <c r="O87" s="1">
        <v>0.22506000000000001</v>
      </c>
      <c r="P87" s="259">
        <v>2.5247999999999999</v>
      </c>
      <c r="Q87" s="1">
        <v>0.45012000000000002</v>
      </c>
      <c r="R87" s="1">
        <v>3.3471000000000001E-2</v>
      </c>
      <c r="S87" s="1">
        <v>1.9400000000000001E-2</v>
      </c>
      <c r="T87" s="1">
        <v>5.2144999999999997E-2</v>
      </c>
      <c r="U87" s="1">
        <v>2.9493999999999999E-2</v>
      </c>
      <c r="V87" s="1">
        <v>20.108000000000001</v>
      </c>
      <c r="W87" s="1">
        <v>22.059000000000001</v>
      </c>
      <c r="X87" s="303">
        <v>21.082999999999998</v>
      </c>
      <c r="Y87" s="1">
        <v>0.97543999999999997</v>
      </c>
      <c r="Z87" s="1">
        <v>5.9776000000000003E-2</v>
      </c>
      <c r="AA87" s="1">
        <v>5.9820999999999999E-2</v>
      </c>
      <c r="AB87" s="1">
        <v>5.9813999999999999E-2</v>
      </c>
      <c r="AC87" s="1">
        <v>4.4400000000000002E-5</v>
      </c>
      <c r="AD87" s="1">
        <v>71.415000000000006</v>
      </c>
      <c r="AE87" s="1">
        <v>0.16113</v>
      </c>
      <c r="AF87" s="1">
        <v>8.0221000000000008E-3</v>
      </c>
      <c r="AG87" s="1">
        <v>0.22949</v>
      </c>
      <c r="AH87" s="1">
        <v>1.1724E-2</v>
      </c>
      <c r="AI87" s="1">
        <v>150</v>
      </c>
      <c r="AJ87" s="1">
        <v>4.3788000000000001E-2</v>
      </c>
      <c r="AK87" s="1">
        <v>4.4059000000000001E-2</v>
      </c>
      <c r="AL87" s="1">
        <v>4.3944999999999998E-2</v>
      </c>
      <c r="AM87" s="1">
        <v>2.7017000000000002E-4</v>
      </c>
      <c r="AN87" s="1">
        <v>143.66</v>
      </c>
      <c r="AO87" s="1">
        <v>0.21484</v>
      </c>
      <c r="AP87" s="1">
        <v>3.7485999999999998E-2</v>
      </c>
      <c r="AQ87" s="1">
        <v>0.29785</v>
      </c>
      <c r="AR87" s="1">
        <v>5.2075000000000003E-3</v>
      </c>
      <c r="AS87" s="1">
        <v>5.3383E-2</v>
      </c>
      <c r="AT87" s="1">
        <v>2.3243E-2</v>
      </c>
      <c r="AU87" s="1">
        <v>5.9546E-3</v>
      </c>
      <c r="AV87" s="1">
        <v>3.8224000000000001E-3</v>
      </c>
      <c r="AW87" s="1">
        <v>1.8933000000000001E-3</v>
      </c>
      <c r="AX87" s="1">
        <v>9.4751000000000004E-4</v>
      </c>
      <c r="AY87" s="1">
        <v>1.722E-3</v>
      </c>
      <c r="AZ87" s="1">
        <v>2.0671E-4</v>
      </c>
      <c r="BA87" s="1">
        <v>1.872E-3</v>
      </c>
      <c r="BB87" s="1">
        <v>2.2753999999999999E-3</v>
      </c>
      <c r="BC87" s="1">
        <v>0.49220999999999998</v>
      </c>
      <c r="BD87" s="1">
        <v>0.57757999999999998</v>
      </c>
      <c r="BE87" s="1">
        <v>7.1235999999999999E-3</v>
      </c>
      <c r="BF87" s="1">
        <v>6.8459999999999997E-3</v>
      </c>
      <c r="BG87" s="1">
        <v>9.6004E-4</v>
      </c>
      <c r="BH87" s="1">
        <v>5.9106999999999996E-4</v>
      </c>
      <c r="BI87" s="1">
        <v>1.5949E-3</v>
      </c>
      <c r="BJ87" s="1">
        <v>1.4403E-3</v>
      </c>
      <c r="BK87" s="1">
        <v>6.5996000000000002E-4</v>
      </c>
      <c r="BL87" s="1">
        <v>4.9894000000000002E-4</v>
      </c>
      <c r="BM87" s="1">
        <v>79.956999999999994</v>
      </c>
      <c r="BN87" s="1">
        <v>17.111000000000001</v>
      </c>
      <c r="BO87" s="1">
        <v>1.8601000000000001</v>
      </c>
      <c r="BP87" s="1">
        <v>2.6118999999999999</v>
      </c>
      <c r="BQ87" s="1">
        <v>2.2360000000000002</v>
      </c>
      <c r="BR87" s="1">
        <v>0.62534999999999996</v>
      </c>
      <c r="BS87" s="1">
        <v>0.53156999999999999</v>
      </c>
      <c r="BT87" s="1">
        <v>77.721000000000004</v>
      </c>
      <c r="BU87" s="1">
        <v>17.123000000000001</v>
      </c>
      <c r="BV87" s="1">
        <v>75.430000000000007</v>
      </c>
      <c r="BW87" s="1">
        <v>45.74</v>
      </c>
      <c r="BX87" s="259">
        <v>35.759</v>
      </c>
      <c r="BY87" s="1">
        <v>8.8458000000000006</v>
      </c>
      <c r="BZ87" s="1">
        <v>0.02</v>
      </c>
      <c r="CA87" s="1">
        <v>4</v>
      </c>
      <c r="CB87" s="261">
        <v>268.36</v>
      </c>
      <c r="CC87" s="1">
        <v>0.373</v>
      </c>
      <c r="CD87" s="1">
        <v>3</v>
      </c>
      <c r="CE87" s="1">
        <v>48</v>
      </c>
      <c r="CF87" s="1">
        <v>14</v>
      </c>
      <c r="CG87" s="1">
        <v>4</v>
      </c>
      <c r="CH87" s="1">
        <v>44</v>
      </c>
      <c r="CI87" s="1">
        <v>29</v>
      </c>
      <c r="CJ87" s="261">
        <v>701.48</v>
      </c>
      <c r="CK87" s="1">
        <v>2</v>
      </c>
      <c r="CL87" s="1">
        <f t="shared" si="11"/>
        <v>0.30416997617156472</v>
      </c>
      <c r="CM87" s="1">
        <v>53.948720000000002</v>
      </c>
      <c r="CN87" s="1">
        <v>84.818910000000002</v>
      </c>
      <c r="CO87" s="1">
        <v>3</v>
      </c>
      <c r="CP87" s="1">
        <v>20</v>
      </c>
      <c r="CQ87" s="1">
        <v>33</v>
      </c>
      <c r="CR87" s="1">
        <v>13.53</v>
      </c>
      <c r="CS87" s="1">
        <v>81.099999999999994</v>
      </c>
      <c r="CT87" s="1" t="s">
        <v>87</v>
      </c>
      <c r="CU87" s="1" t="s">
        <v>129</v>
      </c>
      <c r="CV87" s="1">
        <v>-160</v>
      </c>
      <c r="CW87" s="1">
        <v>269.60000000000002</v>
      </c>
      <c r="CX87" s="1">
        <v>-10.199999999999999</v>
      </c>
      <c r="CY87" s="1">
        <v>304.8</v>
      </c>
      <c r="CZ87" s="1">
        <v>-72.099999999999994</v>
      </c>
      <c r="DA87" s="1" t="s">
        <v>88</v>
      </c>
      <c r="DB87" s="1">
        <v>51.2</v>
      </c>
      <c r="DC87" s="1">
        <v>112.464</v>
      </c>
    </row>
    <row r="88" spans="1:107">
      <c r="A88" s="254"/>
      <c r="I88" s="1">
        <v>440</v>
      </c>
      <c r="J88" s="27" t="s">
        <v>117</v>
      </c>
      <c r="K88" s="261">
        <v>3184.5</v>
      </c>
      <c r="L88" s="261">
        <v>301.2</v>
      </c>
      <c r="M88" s="303">
        <f t="shared" si="10"/>
        <v>30.340726356988984</v>
      </c>
      <c r="N88" s="1">
        <v>0.28082000000000001</v>
      </c>
      <c r="O88" s="1">
        <v>8.3362000000000006E-2</v>
      </c>
      <c r="P88" s="259">
        <v>0.49920999999999999</v>
      </c>
      <c r="Q88" s="1">
        <v>0.16672000000000001</v>
      </c>
      <c r="R88" s="1">
        <v>2.9774999999999999E-2</v>
      </c>
      <c r="S88" s="1">
        <v>1.7523E-2</v>
      </c>
      <c r="T88" s="1">
        <v>2.7376999999999999E-2</v>
      </c>
      <c r="U88" s="1">
        <v>1.5557E-2</v>
      </c>
      <c r="V88" s="1">
        <v>23.007999999999999</v>
      </c>
      <c r="W88" s="1">
        <v>22.565000000000001</v>
      </c>
      <c r="X88" s="303">
        <v>22.786000000000001</v>
      </c>
      <c r="Y88" s="1">
        <v>0.22155</v>
      </c>
      <c r="Z88" s="1">
        <v>3.2864999999999998E-2</v>
      </c>
      <c r="AA88" s="1">
        <v>3.3034000000000001E-2</v>
      </c>
      <c r="AB88" s="1">
        <v>3.2959000000000002E-2</v>
      </c>
      <c r="AC88" s="1">
        <v>1.683E-4</v>
      </c>
      <c r="AD88" s="1">
        <v>3.7833999999999999</v>
      </c>
      <c r="AE88" s="1">
        <v>3.4180000000000002E-2</v>
      </c>
      <c r="AF88" s="1">
        <v>0.17979999999999999</v>
      </c>
      <c r="AG88" s="1">
        <v>3.7231E-2</v>
      </c>
      <c r="AH88" s="1">
        <v>0.37964999999999999</v>
      </c>
      <c r="AI88" s="1">
        <v>200</v>
      </c>
      <c r="AJ88" s="1">
        <v>4.3270999999999997E-2</v>
      </c>
      <c r="AK88" s="1">
        <v>4.4312999999999998E-2</v>
      </c>
      <c r="AL88" s="1">
        <v>4.3944999999999998E-2</v>
      </c>
      <c r="AM88" s="1">
        <v>1.0415000000000001E-3</v>
      </c>
      <c r="AN88" s="1">
        <v>10.967000000000001</v>
      </c>
      <c r="AO88" s="1">
        <v>6.8359000000000003E-2</v>
      </c>
      <c r="AP88" s="1">
        <v>4.0534000000000001E-2</v>
      </c>
      <c r="AQ88" s="1">
        <v>8.3007999999999998E-2</v>
      </c>
      <c r="AR88" s="1">
        <v>1.1034E-2</v>
      </c>
      <c r="AS88" s="1">
        <v>0.11061</v>
      </c>
      <c r="AT88" s="1">
        <v>4.9564999999999998E-2</v>
      </c>
      <c r="AU88" s="1">
        <v>1.9090000000000001E-3</v>
      </c>
      <c r="AV88" s="1">
        <v>1.905E-3</v>
      </c>
      <c r="AW88" s="1">
        <v>8.7700000000000004E-5</v>
      </c>
      <c r="AX88" s="1">
        <v>3.0300000000000001E-5</v>
      </c>
      <c r="AY88" s="1">
        <v>1.8866E-4</v>
      </c>
      <c r="AZ88" s="1">
        <v>2.3159999999999999E-4</v>
      </c>
      <c r="BA88" s="1">
        <v>9.3899999999999999E-6</v>
      </c>
      <c r="BB88" s="1">
        <v>6.2099999999999998E-6</v>
      </c>
      <c r="BC88" s="1">
        <v>0.57443</v>
      </c>
      <c r="BD88" s="1">
        <v>0.98738000000000004</v>
      </c>
      <c r="BE88" s="1">
        <v>3.5385E-3</v>
      </c>
      <c r="BF88" s="1">
        <v>2.8817000000000001E-3</v>
      </c>
      <c r="BG88" s="1">
        <v>2.2673999999999999E-4</v>
      </c>
      <c r="BH88" s="1">
        <v>2.8380000000000001E-4</v>
      </c>
      <c r="BI88" s="1">
        <v>7.5900000000000002E-5</v>
      </c>
      <c r="BJ88" s="1">
        <v>5.3900000000000002E-5</v>
      </c>
      <c r="BK88" s="1">
        <v>4.21E-5</v>
      </c>
      <c r="BL88" s="1">
        <v>3.2100000000000001E-5</v>
      </c>
      <c r="BM88" s="1">
        <v>4.8612000000000002</v>
      </c>
      <c r="BN88" s="1">
        <v>1.2864</v>
      </c>
      <c r="BO88" s="1">
        <v>1.377</v>
      </c>
      <c r="BP88" s="1">
        <v>0.83331999999999995</v>
      </c>
      <c r="BQ88" s="1">
        <v>1.1052</v>
      </c>
      <c r="BR88" s="1">
        <v>0.37489</v>
      </c>
      <c r="BS88" s="1">
        <v>0.38446000000000002</v>
      </c>
      <c r="BT88" s="1">
        <v>3.7561</v>
      </c>
      <c r="BU88" s="1">
        <v>1.3399000000000001</v>
      </c>
      <c r="BV88" s="1">
        <v>16.765999999999998</v>
      </c>
      <c r="BW88" s="1">
        <v>11.345000000000001</v>
      </c>
      <c r="BX88" s="259">
        <v>4.3986000000000001</v>
      </c>
      <c r="BY88" s="1">
        <v>0.42292999999999997</v>
      </c>
      <c r="BZ88" s="1">
        <v>0.03</v>
      </c>
      <c r="CA88" s="1">
        <v>2</v>
      </c>
      <c r="CB88" s="261">
        <v>230.07</v>
      </c>
      <c r="CC88" s="1">
        <v>2.577</v>
      </c>
      <c r="CD88" s="1">
        <v>5</v>
      </c>
      <c r="CE88" s="1">
        <v>24</v>
      </c>
      <c r="CF88" s="1">
        <v>55</v>
      </c>
      <c r="CG88" s="1">
        <v>6</v>
      </c>
      <c r="CH88" s="1">
        <v>14</v>
      </c>
      <c r="CI88" s="1">
        <v>55</v>
      </c>
      <c r="CJ88" s="261">
        <v>923.69</v>
      </c>
      <c r="CK88" s="1">
        <v>2</v>
      </c>
      <c r="CL88" s="1">
        <f t="shared" si="11"/>
        <v>0.30438730644236284</v>
      </c>
      <c r="CM88" s="1">
        <v>47.801499999999997</v>
      </c>
      <c r="CN88" s="1">
        <v>106.40992</v>
      </c>
      <c r="CO88" s="1">
        <v>3</v>
      </c>
      <c r="CP88" s="1">
        <v>20</v>
      </c>
      <c r="CQ88" s="1">
        <v>33</v>
      </c>
      <c r="CR88" s="1">
        <v>28.41</v>
      </c>
      <c r="CS88" s="1">
        <v>84.2</v>
      </c>
      <c r="CT88" s="1" t="s">
        <v>87</v>
      </c>
      <c r="CU88" s="1">
        <v>0.25914351851851852</v>
      </c>
      <c r="CV88" s="1">
        <v>-163</v>
      </c>
      <c r="CW88" s="1">
        <v>296.39999999999998</v>
      </c>
      <c r="CX88" s="1">
        <v>-3.1</v>
      </c>
      <c r="CY88" s="1">
        <v>324</v>
      </c>
      <c r="CZ88" s="1">
        <v>-42.9</v>
      </c>
      <c r="DA88" s="1" t="s">
        <v>88</v>
      </c>
      <c r="DB88" s="1">
        <v>6.1</v>
      </c>
      <c r="DC88" s="1">
        <v>104.90300000000001</v>
      </c>
    </row>
    <row r="89" spans="1:107">
      <c r="A89" s="254"/>
      <c r="I89" s="1">
        <v>440</v>
      </c>
      <c r="J89" s="27" t="s">
        <v>49</v>
      </c>
      <c r="K89" s="261">
        <v>3257.4</v>
      </c>
      <c r="L89" s="261">
        <v>60.1</v>
      </c>
      <c r="M89" s="303">
        <f t="shared" si="10"/>
        <v>29.25687536571094</v>
      </c>
      <c r="N89" s="1">
        <v>0.61821999999999999</v>
      </c>
      <c r="O89" s="1">
        <v>8.8408E-2</v>
      </c>
      <c r="P89" s="259">
        <v>0.97392999999999996</v>
      </c>
      <c r="Q89" s="1">
        <v>0.17682</v>
      </c>
      <c r="R89" s="1">
        <v>5.6541000000000001E-2</v>
      </c>
      <c r="S89" s="1">
        <v>3.2523999999999997E-2</v>
      </c>
      <c r="T89" s="1">
        <v>8.8284000000000001E-2</v>
      </c>
      <c r="U89" s="1">
        <v>5.2609000000000003E-2</v>
      </c>
      <c r="V89" s="1">
        <v>30.943000000000001</v>
      </c>
      <c r="W89" s="1">
        <v>27.009</v>
      </c>
      <c r="X89" s="303">
        <v>28.975999999999999</v>
      </c>
      <c r="Y89" s="1">
        <v>1.9669000000000001</v>
      </c>
      <c r="Z89" s="1">
        <v>3.2870000000000003E-2</v>
      </c>
      <c r="AA89" s="1">
        <v>3.7447000000000001E-2</v>
      </c>
      <c r="AB89" s="1">
        <v>3.4180000000000002E-2</v>
      </c>
      <c r="AC89" s="1">
        <v>4.5766000000000001E-3</v>
      </c>
      <c r="AD89" s="1">
        <v>22.158999999999999</v>
      </c>
      <c r="AE89" s="1">
        <v>5.6152000000000001E-2</v>
      </c>
      <c r="AF89" s="1">
        <v>1.6112</v>
      </c>
      <c r="AG89" s="1">
        <v>6.2255999999999999E-2</v>
      </c>
      <c r="AH89" s="1">
        <v>0.34645999999999999</v>
      </c>
      <c r="AI89" s="1">
        <v>80</v>
      </c>
      <c r="AJ89" s="1">
        <v>1.6563999999999999E-2</v>
      </c>
      <c r="AK89" s="1">
        <v>4.3623000000000002E-2</v>
      </c>
      <c r="AL89" s="1">
        <v>2.9297E-2</v>
      </c>
      <c r="AM89" s="1">
        <v>2.7060000000000001E-2</v>
      </c>
      <c r="AN89" s="1">
        <v>72.007000000000005</v>
      </c>
      <c r="AO89" s="1">
        <v>0.12695000000000001</v>
      </c>
      <c r="AP89" s="1">
        <v>2.249E-2</v>
      </c>
      <c r="AQ89" s="1">
        <v>0.15625</v>
      </c>
      <c r="AR89" s="1">
        <v>0.10892</v>
      </c>
      <c r="AS89" s="1">
        <v>2.9462999999999999</v>
      </c>
      <c r="AT89" s="1">
        <v>3.528</v>
      </c>
      <c r="AU89" s="1">
        <v>4.0082E-2</v>
      </c>
      <c r="AV89" s="1">
        <v>3.0571999999999998E-2</v>
      </c>
      <c r="AW89" s="1">
        <v>1.2E-5</v>
      </c>
      <c r="AX89" s="1">
        <v>1.6300000000000001E-6</v>
      </c>
      <c r="AY89" s="1">
        <v>7.0699999999999997E-5</v>
      </c>
      <c r="AZ89" s="1">
        <v>8.0400000000000003E-5</v>
      </c>
      <c r="BA89" s="1">
        <v>4.1300000000000001E-5</v>
      </c>
      <c r="BB89" s="1">
        <v>5.0000000000000002E-5</v>
      </c>
      <c r="BC89" s="1">
        <v>20.099</v>
      </c>
      <c r="BD89" s="1">
        <v>18.376999999999999</v>
      </c>
      <c r="BE89" s="1">
        <v>4.3129000000000001E-2</v>
      </c>
      <c r="BF89" s="1">
        <v>3.9371999999999997E-2</v>
      </c>
      <c r="BG89" s="1">
        <v>5.9593999999999999E-4</v>
      </c>
      <c r="BH89" s="1">
        <v>7.0036000000000002E-4</v>
      </c>
      <c r="BI89" s="1">
        <v>1.8124999999999999E-4</v>
      </c>
      <c r="BJ89" s="1">
        <v>1.6516999999999999E-4</v>
      </c>
      <c r="BK89" s="1">
        <v>5.2599999999999998E-5</v>
      </c>
      <c r="BL89" s="1">
        <v>4.6600000000000001E-5</v>
      </c>
      <c r="BM89" s="1">
        <v>13.308999999999999</v>
      </c>
      <c r="BN89" s="1">
        <v>7.9130000000000003</v>
      </c>
      <c r="BO89" s="1">
        <v>2.6454</v>
      </c>
      <c r="BP89" s="1">
        <v>6.5692000000000004</v>
      </c>
      <c r="BQ89" s="1">
        <v>4.6073000000000004</v>
      </c>
      <c r="BR89" s="1">
        <v>10.446999999999999</v>
      </c>
      <c r="BS89" s="1">
        <v>2.7746</v>
      </c>
      <c r="BT89" s="1">
        <v>8.7017000000000007</v>
      </c>
      <c r="BU89" s="1">
        <v>13.105</v>
      </c>
      <c r="BV89" s="1">
        <v>17.225000000000001</v>
      </c>
      <c r="BW89" s="1">
        <v>10.39</v>
      </c>
      <c r="BX89" s="259">
        <v>2.8887</v>
      </c>
      <c r="BY89" s="1">
        <v>1.4846999999999999</v>
      </c>
      <c r="BZ89" s="1">
        <v>0.03</v>
      </c>
      <c r="CA89" s="1">
        <v>3</v>
      </c>
      <c r="CB89" s="261">
        <v>55.515999999999998</v>
      </c>
      <c r="CC89" s="1">
        <v>0.32900000000000001</v>
      </c>
      <c r="CD89" s="1">
        <v>5</v>
      </c>
      <c r="CE89" s="1">
        <v>31</v>
      </c>
      <c r="CF89" s="1">
        <v>14</v>
      </c>
      <c r="CG89" s="1">
        <v>7</v>
      </c>
      <c r="CH89" s="1">
        <v>10</v>
      </c>
      <c r="CI89" s="1">
        <v>31</v>
      </c>
      <c r="CJ89" s="261">
        <v>812.35</v>
      </c>
      <c r="CK89" s="1">
        <v>1</v>
      </c>
      <c r="CL89" s="1">
        <f t="shared" si="11"/>
        <v>0.23607769241919119</v>
      </c>
      <c r="CM89" s="1">
        <v>48.8461</v>
      </c>
      <c r="CN89" s="1">
        <v>13.7179</v>
      </c>
      <c r="CO89" s="1">
        <v>3</v>
      </c>
      <c r="CP89" s="1">
        <v>20</v>
      </c>
      <c r="CQ89" s="1">
        <v>33</v>
      </c>
      <c r="CR89" s="1">
        <v>29.94</v>
      </c>
      <c r="CS89" s="1">
        <v>280</v>
      </c>
      <c r="CT89" s="1" t="s">
        <v>87</v>
      </c>
      <c r="CU89" s="1">
        <v>0.2971064814814815</v>
      </c>
      <c r="CV89" s="1">
        <v>2556</v>
      </c>
      <c r="CW89" s="1">
        <v>59.8</v>
      </c>
      <c r="CX89" s="1">
        <v>-1.7</v>
      </c>
      <c r="CY89" s="1">
        <v>320.10000000000002</v>
      </c>
      <c r="CZ89" s="1">
        <v>-46.9</v>
      </c>
      <c r="DA89" s="1" t="s">
        <v>90</v>
      </c>
      <c r="DB89" s="1">
        <v>5.0999999999999996</v>
      </c>
      <c r="DC89" s="1">
        <v>-99.158000000000001</v>
      </c>
    </row>
    <row r="90" spans="1:107" s="95" customFormat="1">
      <c r="A90" s="97"/>
      <c r="H90" s="222"/>
      <c r="I90" s="95">
        <v>440</v>
      </c>
      <c r="J90" s="66" t="s">
        <v>63</v>
      </c>
      <c r="K90" s="295">
        <v>4893.2</v>
      </c>
      <c r="L90" s="295">
        <v>39.200000000000003</v>
      </c>
      <c r="M90" s="312">
        <f t="shared" si="10"/>
        <v>69.720421111343512</v>
      </c>
      <c r="N90" s="95">
        <v>1.7217</v>
      </c>
      <c r="O90" s="95">
        <v>4.2724999999999999E-2</v>
      </c>
      <c r="P90" s="288">
        <v>2.7307999999999999</v>
      </c>
      <c r="Q90" s="95">
        <v>8.5448999999999997E-2</v>
      </c>
      <c r="R90" s="95">
        <v>5.2843000000000001E-2</v>
      </c>
      <c r="S90" s="95">
        <v>3.1703000000000002E-2</v>
      </c>
      <c r="T90" s="95">
        <v>0.11812</v>
      </c>
      <c r="U90" s="95">
        <v>6.9386000000000003E-2</v>
      </c>
      <c r="V90" s="95">
        <v>49.603000000000002</v>
      </c>
      <c r="W90" s="95">
        <v>50.38</v>
      </c>
      <c r="X90" s="312">
        <v>49.991</v>
      </c>
      <c r="Y90" s="95">
        <v>0.38867000000000002</v>
      </c>
      <c r="Z90" s="95">
        <v>1.4152E-2</v>
      </c>
      <c r="AA90" s="95">
        <v>1.4642000000000001E-2</v>
      </c>
      <c r="AB90" s="95">
        <v>1.4343E-2</v>
      </c>
      <c r="AC90" s="95">
        <v>4.9038E-4</v>
      </c>
      <c r="AD90" s="95">
        <v>134.4</v>
      </c>
      <c r="AE90" s="95">
        <v>1.7090000000000001E-2</v>
      </c>
      <c r="AF90" s="95">
        <v>6.0762999999999998</v>
      </c>
      <c r="AG90" s="95">
        <v>2.9602E-2</v>
      </c>
      <c r="AH90" s="95">
        <v>3.1204000000000001</v>
      </c>
      <c r="AI90" s="95">
        <v>200</v>
      </c>
      <c r="AJ90" s="95">
        <v>1.3783E-2</v>
      </c>
      <c r="AK90" s="95">
        <v>1.6417000000000001E-2</v>
      </c>
      <c r="AL90" s="95">
        <v>1.4648E-2</v>
      </c>
      <c r="AM90" s="95">
        <v>2.6338999999999998E-3</v>
      </c>
      <c r="AN90" s="95">
        <v>452.62</v>
      </c>
      <c r="AO90" s="95">
        <v>5.3711000000000002E-2</v>
      </c>
      <c r="AP90" s="95">
        <v>0.81952000000000003</v>
      </c>
      <c r="AQ90" s="95">
        <v>7.8125E-2</v>
      </c>
      <c r="AR90" s="95">
        <v>0.13780999999999999</v>
      </c>
      <c r="AS90" s="95">
        <v>6.2343999999999999</v>
      </c>
      <c r="AT90" s="95">
        <v>8.0986999999999991</v>
      </c>
      <c r="AU90" s="95">
        <v>4.3772999999999998E-3</v>
      </c>
      <c r="AV90" s="95">
        <v>5.1370000000000001E-3</v>
      </c>
      <c r="AW90" s="95">
        <v>1.0119E-4</v>
      </c>
      <c r="AX90" s="95">
        <v>1.3343E-4</v>
      </c>
      <c r="AY90" s="98">
        <v>1.1E-5</v>
      </c>
      <c r="AZ90" s="98">
        <v>1.4399999999999999E-5</v>
      </c>
      <c r="BA90" s="98">
        <v>2.7699999999999999E-5</v>
      </c>
      <c r="BB90" s="98">
        <v>2.9799999999999998E-6</v>
      </c>
      <c r="BC90" s="95">
        <v>29.957000000000001</v>
      </c>
      <c r="BD90" s="95">
        <v>39.354999999999997</v>
      </c>
      <c r="BE90" s="95">
        <v>1.1632999999999999E-2</v>
      </c>
      <c r="BF90" s="95">
        <v>8.0324000000000003E-3</v>
      </c>
      <c r="BG90" s="95">
        <v>2.3593999999999999E-4</v>
      </c>
      <c r="BH90" s="95">
        <v>2.7263999999999999E-4</v>
      </c>
      <c r="BI90" s="98">
        <v>4.7800000000000003E-5</v>
      </c>
      <c r="BJ90" s="98">
        <v>3.1199999999999999E-5</v>
      </c>
      <c r="BK90" s="98">
        <v>1.8899999999999999E-5</v>
      </c>
      <c r="BL90" s="98">
        <v>2.8799999999999999E-5</v>
      </c>
      <c r="BM90" s="95">
        <v>287.82</v>
      </c>
      <c r="BN90" s="95">
        <v>5.3361000000000001</v>
      </c>
      <c r="BO90" s="95">
        <v>7.9851000000000001</v>
      </c>
      <c r="BP90" s="95">
        <v>33.893000000000001</v>
      </c>
      <c r="BQ90" s="95">
        <v>20.939</v>
      </c>
      <c r="BR90" s="95">
        <v>2.1985000000000001</v>
      </c>
      <c r="BS90" s="95">
        <v>18.32</v>
      </c>
      <c r="BT90" s="95">
        <v>266.88</v>
      </c>
      <c r="BU90" s="95">
        <v>5.7713000000000001</v>
      </c>
      <c r="BV90" s="95">
        <v>51.677999999999997</v>
      </c>
      <c r="BW90" s="95">
        <v>31.045999999999999</v>
      </c>
      <c r="BX90" s="288">
        <v>13.746</v>
      </c>
      <c r="BY90" s="95">
        <v>1.1637</v>
      </c>
      <c r="BZ90" s="95">
        <v>0.01</v>
      </c>
      <c r="CA90" s="95">
        <v>3</v>
      </c>
      <c r="CB90" s="295">
        <v>17.497</v>
      </c>
      <c r="CC90" s="95">
        <v>0.35</v>
      </c>
      <c r="CD90" s="95">
        <v>7</v>
      </c>
      <c r="CE90" s="95">
        <v>3</v>
      </c>
      <c r="CF90" s="95">
        <v>53</v>
      </c>
      <c r="CG90" s="95">
        <v>8</v>
      </c>
      <c r="CH90" s="95">
        <v>17</v>
      </c>
      <c r="CI90" s="95">
        <v>13</v>
      </c>
      <c r="CJ90" s="295">
        <v>1947.6</v>
      </c>
      <c r="CK90" s="95">
        <v>1</v>
      </c>
      <c r="CL90" s="9">
        <f t="shared" si="11"/>
        <v>0.2748988764044944</v>
      </c>
      <c r="CM90" s="9">
        <v>77.475999999999999</v>
      </c>
      <c r="CN90" s="9">
        <v>-69.287999999999997</v>
      </c>
      <c r="CO90" s="95">
        <v>3</v>
      </c>
      <c r="CP90" s="95">
        <v>20</v>
      </c>
      <c r="CQ90" s="95">
        <v>33</v>
      </c>
      <c r="CR90" s="95">
        <v>45.28</v>
      </c>
      <c r="CS90" s="95">
        <v>346.6</v>
      </c>
      <c r="CT90" s="96" t="s">
        <v>87</v>
      </c>
      <c r="CU90" s="99">
        <v>0.3439814814814815</v>
      </c>
      <c r="CV90" s="95">
        <v>977.7</v>
      </c>
      <c r="CW90" s="96">
        <v>22</v>
      </c>
      <c r="CX90" s="95">
        <v>-16.7</v>
      </c>
      <c r="CY90" s="95">
        <v>346.8</v>
      </c>
      <c r="CZ90" s="95">
        <v>-20.2</v>
      </c>
      <c r="DA90" s="96" t="s">
        <v>90</v>
      </c>
      <c r="DB90" s="95">
        <v>43</v>
      </c>
      <c r="DC90" s="96">
        <v>-20.995999999999999</v>
      </c>
    </row>
    <row r="91" spans="1:107" s="95" customFormat="1">
      <c r="A91" s="97"/>
      <c r="H91" s="222"/>
      <c r="I91" s="95">
        <v>440</v>
      </c>
      <c r="J91" s="41" t="s">
        <v>45</v>
      </c>
      <c r="K91" s="295">
        <v>5022.2</v>
      </c>
      <c r="L91" s="295">
        <v>309.8</v>
      </c>
      <c r="M91" s="312">
        <f t="shared" si="10"/>
        <v>21.005314344529168</v>
      </c>
      <c r="N91" s="95">
        <v>0.75731000000000004</v>
      </c>
      <c r="O91" s="95">
        <v>0.40366999999999997</v>
      </c>
      <c r="P91" s="288">
        <v>1.3371</v>
      </c>
      <c r="Q91" s="95">
        <v>0.80732999999999999</v>
      </c>
      <c r="R91" s="95">
        <v>0.21981000000000001</v>
      </c>
      <c r="S91" s="95">
        <v>0.13411000000000001</v>
      </c>
      <c r="T91" s="95">
        <v>0.12257</v>
      </c>
      <c r="U91" s="95">
        <v>7.1229000000000001E-2</v>
      </c>
      <c r="V91" s="95">
        <v>38.968000000000004</v>
      </c>
      <c r="W91" s="95">
        <v>37.926000000000002</v>
      </c>
      <c r="X91" s="312">
        <v>38.447000000000003</v>
      </c>
      <c r="Y91" s="95">
        <v>0.52109000000000005</v>
      </c>
      <c r="Z91" s="95">
        <v>4.7183000000000003E-2</v>
      </c>
      <c r="AA91" s="95">
        <v>4.7898999999999997E-2</v>
      </c>
      <c r="AB91" s="95">
        <v>4.7606999999999997E-2</v>
      </c>
      <c r="AC91" s="98">
        <v>7.1520000000000004E-4</v>
      </c>
      <c r="AD91" s="95">
        <v>20.248999999999999</v>
      </c>
      <c r="AE91" s="95">
        <v>4.8828000000000003E-2</v>
      </c>
      <c r="AF91" s="95">
        <v>6.2808000000000002</v>
      </c>
      <c r="AG91" s="95">
        <v>6.0425E-2</v>
      </c>
      <c r="AH91" s="95">
        <v>2.8959999999999999</v>
      </c>
      <c r="AI91" s="95">
        <v>120</v>
      </c>
      <c r="AJ91" s="95">
        <v>2.0879000000000002E-2</v>
      </c>
      <c r="AK91" s="95">
        <v>2.8667999999999999E-2</v>
      </c>
      <c r="AL91" s="95">
        <v>2.4414000000000002E-2</v>
      </c>
      <c r="AM91" s="95">
        <v>7.7895999999999998E-3</v>
      </c>
      <c r="AN91" s="95">
        <v>111.48</v>
      </c>
      <c r="AO91" s="95">
        <v>4.3944999999999998E-2</v>
      </c>
      <c r="AP91" s="95">
        <v>1.9626999999999999</v>
      </c>
      <c r="AQ91" s="95">
        <v>8.3007999999999998E-2</v>
      </c>
      <c r="AR91" s="95">
        <v>0.35186000000000001</v>
      </c>
      <c r="AS91" s="95">
        <v>2.3540999999999999</v>
      </c>
      <c r="AT91" s="95">
        <v>1.0293000000000001</v>
      </c>
      <c r="AU91" s="95">
        <v>1.6831999999999999E-3</v>
      </c>
      <c r="AV91" s="98">
        <v>1.6099999999999998E-5</v>
      </c>
      <c r="AW91" s="98">
        <v>9.0500000000000004E-5</v>
      </c>
      <c r="AX91" s="98">
        <v>3.2199999999999997E-5</v>
      </c>
      <c r="AY91" s="98">
        <v>6.1799999999999998E-5</v>
      </c>
      <c r="AZ91" s="98">
        <v>5.4200000000000003E-5</v>
      </c>
      <c r="BA91" s="98">
        <v>6.2399999999999999E-5</v>
      </c>
      <c r="BB91" s="98">
        <v>4.5300000000000003E-5</v>
      </c>
      <c r="BC91" s="95">
        <v>14.002000000000001</v>
      </c>
      <c r="BD91" s="95">
        <v>12.096</v>
      </c>
      <c r="BE91" s="95">
        <v>6.6138999999999998E-3</v>
      </c>
      <c r="BF91" s="95">
        <v>7.8645E-3</v>
      </c>
      <c r="BG91" s="95">
        <v>7.9489000000000003E-4</v>
      </c>
      <c r="BH91" s="95">
        <v>7.4133999999999995E-4</v>
      </c>
      <c r="BI91" s="95">
        <v>1.0854E-4</v>
      </c>
      <c r="BJ91" s="95">
        <v>1.3428999999999999E-4</v>
      </c>
      <c r="BK91" s="98">
        <v>4.7299999999999998E-5</v>
      </c>
      <c r="BL91" s="98">
        <v>5.1900000000000001E-5</v>
      </c>
      <c r="BM91" s="95">
        <v>31.125</v>
      </c>
      <c r="BN91" s="95">
        <v>3.4906999999999999</v>
      </c>
      <c r="BO91" s="95">
        <v>43.171999999999997</v>
      </c>
      <c r="BP91" s="95">
        <v>15.112</v>
      </c>
      <c r="BQ91" s="95">
        <v>29.141999999999999</v>
      </c>
      <c r="BR91" s="95">
        <v>12.494</v>
      </c>
      <c r="BS91" s="95">
        <v>19.841000000000001</v>
      </c>
      <c r="BT91" s="95">
        <v>1.9834000000000001</v>
      </c>
      <c r="BU91" s="95">
        <v>12.973000000000001</v>
      </c>
      <c r="BV91" s="95">
        <v>6.0829000000000004</v>
      </c>
      <c r="BW91" s="95">
        <v>5.2213000000000003</v>
      </c>
      <c r="BX91" s="288">
        <v>1.0681</v>
      </c>
      <c r="BY91" s="95">
        <v>0.23200000000000001</v>
      </c>
      <c r="BZ91" s="95">
        <v>0.02</v>
      </c>
      <c r="CA91" s="95">
        <v>3</v>
      </c>
      <c r="CB91" s="295">
        <v>304.58999999999997</v>
      </c>
      <c r="CC91" s="95">
        <v>0.33900000000000002</v>
      </c>
      <c r="CD91" s="95">
        <v>7</v>
      </c>
      <c r="CE91" s="95">
        <v>11</v>
      </c>
      <c r="CF91" s="95">
        <v>52</v>
      </c>
      <c r="CG91" s="95">
        <v>7</v>
      </c>
      <c r="CH91" s="95">
        <v>55</v>
      </c>
      <c r="CI91" s="95">
        <v>27</v>
      </c>
      <c r="CJ91" s="295">
        <v>886.55</v>
      </c>
      <c r="CK91" s="95">
        <v>1</v>
      </c>
      <c r="CL91" s="9">
        <f t="shared" si="11"/>
        <v>0.30448647993209649</v>
      </c>
      <c r="CM91" s="9">
        <v>44.1999</v>
      </c>
      <c r="CN91" s="9">
        <v>131.97730000000001</v>
      </c>
      <c r="CO91" s="95">
        <v>3</v>
      </c>
      <c r="CP91" s="95">
        <v>20</v>
      </c>
      <c r="CQ91" s="95">
        <v>33</v>
      </c>
      <c r="CR91" s="95">
        <v>45.17</v>
      </c>
      <c r="CS91" s="95">
        <v>72.599999999999994</v>
      </c>
      <c r="CT91" s="96" t="s">
        <v>87</v>
      </c>
      <c r="CU91" s="99">
        <v>0.3293402777777778</v>
      </c>
      <c r="CV91" s="96">
        <v>-248</v>
      </c>
      <c r="CW91" s="95">
        <v>302</v>
      </c>
      <c r="CX91" s="95">
        <v>-6.6</v>
      </c>
      <c r="CY91" s="95">
        <v>336.4</v>
      </c>
      <c r="CZ91" s="95">
        <v>-30.6</v>
      </c>
      <c r="DA91" s="96" t="s">
        <v>88</v>
      </c>
      <c r="DB91" s="95">
        <v>5.9</v>
      </c>
      <c r="DC91" s="96">
        <v>104.995</v>
      </c>
    </row>
    <row r="92" spans="1:107" s="95" customFormat="1">
      <c r="A92" s="97"/>
      <c r="H92" s="222"/>
      <c r="I92" s="95">
        <v>440</v>
      </c>
      <c r="J92" s="107" t="s">
        <v>119</v>
      </c>
      <c r="K92" s="295">
        <v>5798.4</v>
      </c>
      <c r="L92" s="295">
        <v>313.5</v>
      </c>
      <c r="M92" s="312">
        <f t="shared" si="10"/>
        <v>60.683293889192306</v>
      </c>
      <c r="N92" s="95">
        <v>0.55362</v>
      </c>
      <c r="O92" s="95">
        <v>5.0141999999999999E-2</v>
      </c>
      <c r="P92" s="288">
        <v>0.90436000000000005</v>
      </c>
      <c r="Q92" s="95">
        <v>0.10027999999999999</v>
      </c>
      <c r="R92" s="95">
        <v>6.1925000000000001E-2</v>
      </c>
      <c r="S92" s="95">
        <v>3.6250999999999999E-2</v>
      </c>
      <c r="T92" s="95">
        <v>5.6126000000000002E-2</v>
      </c>
      <c r="U92" s="95">
        <v>3.3449E-2</v>
      </c>
      <c r="V92" s="95">
        <v>20.013000000000002</v>
      </c>
      <c r="W92" s="95">
        <v>18.545000000000002</v>
      </c>
      <c r="X92" s="312">
        <v>19.279</v>
      </c>
      <c r="Y92" s="95">
        <v>0.73412999999999995</v>
      </c>
      <c r="Z92" s="95">
        <v>1.5727999999999999E-2</v>
      </c>
      <c r="AA92" s="95">
        <v>1.6583000000000001E-2</v>
      </c>
      <c r="AB92" s="95">
        <v>1.6479000000000001E-2</v>
      </c>
      <c r="AC92" s="95">
        <v>8.5479999999999996E-4</v>
      </c>
      <c r="AD92" s="95">
        <v>28.155999999999999</v>
      </c>
      <c r="AE92" s="95">
        <v>1.77E-2</v>
      </c>
      <c r="AF92" s="95">
        <v>3.2501000000000002</v>
      </c>
      <c r="AG92" s="95">
        <v>2.1972999999999999E-2</v>
      </c>
      <c r="AH92" s="95">
        <v>1.4424999999999999</v>
      </c>
      <c r="AI92" s="95">
        <v>150</v>
      </c>
      <c r="AJ92" s="95">
        <v>5.0361999999999997E-2</v>
      </c>
      <c r="AK92" s="95">
        <v>5.4105E-2</v>
      </c>
      <c r="AL92" s="95">
        <v>5.3711000000000002E-2</v>
      </c>
      <c r="AM92" s="95">
        <v>3.7431000000000001E-3</v>
      </c>
      <c r="AN92" s="95">
        <v>28.609000000000002</v>
      </c>
      <c r="AO92" s="95">
        <v>8.7890999999999997E-2</v>
      </c>
      <c r="AP92" s="95">
        <v>9.6167000000000006E-3</v>
      </c>
      <c r="AQ92" s="95">
        <v>0.13184000000000001</v>
      </c>
      <c r="AR92" s="95">
        <v>0.12642</v>
      </c>
      <c r="AS92" s="95">
        <v>2.0030999999999999</v>
      </c>
      <c r="AT92" s="95">
        <v>1.2350000000000001</v>
      </c>
      <c r="AU92" s="95">
        <v>9.6866999999999995E-3</v>
      </c>
      <c r="AV92" s="95">
        <v>9.5957000000000004E-3</v>
      </c>
      <c r="AW92" s="95">
        <v>1.1296E-4</v>
      </c>
      <c r="AX92" s="95">
        <v>1.5370999999999999E-4</v>
      </c>
      <c r="AY92" s="98">
        <v>1.1399999999999999E-5</v>
      </c>
      <c r="AZ92" s="98">
        <v>3.7400000000000002E-6</v>
      </c>
      <c r="BA92" s="98">
        <v>8.4499999999999994E-5</v>
      </c>
      <c r="BB92" s="98">
        <v>4.99E-5</v>
      </c>
      <c r="BC92" s="95">
        <v>0.46100999999999998</v>
      </c>
      <c r="BD92" s="95">
        <v>0.38334000000000001</v>
      </c>
      <c r="BE92" s="95">
        <v>8.7635000000000005E-3</v>
      </c>
      <c r="BF92" s="95">
        <v>5.5579000000000002E-3</v>
      </c>
      <c r="BG92" s="95">
        <v>7.2568999999999997E-4</v>
      </c>
      <c r="BH92" s="95">
        <v>9.8471999999999991E-4</v>
      </c>
      <c r="BI92" s="95">
        <v>2.8616999999999998E-4</v>
      </c>
      <c r="BJ92" s="95">
        <v>1.9902E-4</v>
      </c>
      <c r="BK92" s="98">
        <v>6.2600000000000004E-5</v>
      </c>
      <c r="BL92" s="98">
        <v>4.8999999999999998E-5</v>
      </c>
      <c r="BM92" s="95">
        <v>24.861999999999998</v>
      </c>
      <c r="BN92" s="95">
        <v>8.3015000000000008</v>
      </c>
      <c r="BO92" s="95">
        <v>7.1829000000000001</v>
      </c>
      <c r="BP92" s="95">
        <v>5.1553000000000004</v>
      </c>
      <c r="BQ92" s="95">
        <v>6.1691000000000003</v>
      </c>
      <c r="BR92" s="95">
        <v>7.1204999999999998</v>
      </c>
      <c r="BS92" s="95">
        <v>1.4338</v>
      </c>
      <c r="BT92" s="95">
        <v>18.693000000000001</v>
      </c>
      <c r="BU92" s="95">
        <v>10.936999999999999</v>
      </c>
      <c r="BV92" s="95">
        <v>14.603999999999999</v>
      </c>
      <c r="BW92" s="95">
        <v>8.7012999999999998</v>
      </c>
      <c r="BX92" s="288">
        <v>4.0301</v>
      </c>
      <c r="BY92" s="95">
        <v>0.91008</v>
      </c>
      <c r="BZ92" s="95">
        <v>0.02</v>
      </c>
      <c r="CA92" s="95">
        <v>3</v>
      </c>
      <c r="CB92" s="295">
        <v>302.10000000000002</v>
      </c>
      <c r="CC92" s="95">
        <v>0.32300000000000001</v>
      </c>
      <c r="CD92" s="95">
        <v>7</v>
      </c>
      <c r="CE92" s="95">
        <v>56</v>
      </c>
      <c r="CF92" s="95">
        <v>32</v>
      </c>
      <c r="CG92" s="95">
        <v>8</v>
      </c>
      <c r="CH92" s="95">
        <v>51</v>
      </c>
      <c r="CI92" s="95">
        <v>39</v>
      </c>
      <c r="CJ92" s="295">
        <v>1471.1</v>
      </c>
      <c r="CK92" s="95">
        <v>2</v>
      </c>
      <c r="CL92" s="9">
        <f t="shared" si="11"/>
        <v>0.29187556629417094</v>
      </c>
      <c r="CM92" s="9">
        <v>53.105800000000002</v>
      </c>
      <c r="CN92" s="9">
        <v>157.7139</v>
      </c>
      <c r="CO92" s="95">
        <v>3</v>
      </c>
      <c r="CP92" s="95">
        <v>20</v>
      </c>
      <c r="CQ92" s="95">
        <v>33</v>
      </c>
      <c r="CR92" s="95">
        <v>52.57</v>
      </c>
      <c r="CS92" s="95">
        <v>49</v>
      </c>
      <c r="CT92" s="96" t="s">
        <v>87</v>
      </c>
      <c r="CU92" s="99">
        <v>0.37008101851851855</v>
      </c>
      <c r="CV92" s="96">
        <v>557.29999999999995</v>
      </c>
      <c r="CW92" s="95">
        <v>309.5</v>
      </c>
      <c r="CX92" s="95">
        <v>-2.9</v>
      </c>
      <c r="CY92" s="95">
        <v>331</v>
      </c>
      <c r="CZ92" s="95">
        <v>-35.9</v>
      </c>
      <c r="DA92" s="96" t="s">
        <v>90</v>
      </c>
      <c r="DB92" s="95">
        <v>17.600000000000001</v>
      </c>
      <c r="DC92" s="96">
        <v>99.361000000000004</v>
      </c>
    </row>
    <row r="93" spans="1:107" s="95" customFormat="1">
      <c r="A93" s="97"/>
      <c r="H93" s="222"/>
      <c r="I93" s="95">
        <v>440</v>
      </c>
      <c r="J93" s="27" t="s">
        <v>53</v>
      </c>
      <c r="K93" s="295">
        <v>6481.1</v>
      </c>
      <c r="L93" s="295">
        <v>340.8</v>
      </c>
      <c r="M93" s="312">
        <f t="shared" si="10"/>
        <v>19.739829053080399</v>
      </c>
      <c r="N93" s="95">
        <v>7.9988000000000001</v>
      </c>
      <c r="O93" s="95">
        <v>0.40472999999999998</v>
      </c>
      <c r="P93" s="288">
        <v>12.616</v>
      </c>
      <c r="Q93" s="95">
        <v>0.80945999999999996</v>
      </c>
      <c r="R93" s="95">
        <v>4.3020000000000003E-2</v>
      </c>
      <c r="S93" s="95">
        <v>2.5436E-2</v>
      </c>
      <c r="T93" s="95">
        <v>0.10584</v>
      </c>
      <c r="U93" s="95">
        <v>6.2084E-2</v>
      </c>
      <c r="V93" s="95">
        <v>25.562999999999999</v>
      </c>
      <c r="W93" s="95">
        <v>25.812999999999999</v>
      </c>
      <c r="X93" s="312">
        <v>25.687999999999999</v>
      </c>
      <c r="Y93" s="95">
        <v>0.12526999999999999</v>
      </c>
      <c r="Z93" s="95">
        <v>5.0659000000000003E-2</v>
      </c>
      <c r="AA93" s="95">
        <v>5.0659999999999997E-2</v>
      </c>
      <c r="AB93" s="95">
        <v>5.0659000000000003E-2</v>
      </c>
      <c r="AC93" s="98">
        <v>1.39E-6</v>
      </c>
      <c r="AD93" s="95">
        <v>623.1</v>
      </c>
      <c r="AE93" s="95">
        <v>6.5002000000000004E-2</v>
      </c>
      <c r="AF93" s="95">
        <v>0.17301</v>
      </c>
      <c r="AG93" s="95">
        <v>9.5824999999999994E-2</v>
      </c>
      <c r="AH93" s="95">
        <v>0.10402</v>
      </c>
      <c r="AI93" s="95">
        <v>250</v>
      </c>
      <c r="AJ93" s="95">
        <v>3.4173000000000002E-2</v>
      </c>
      <c r="AK93" s="95">
        <v>3.4214000000000001E-2</v>
      </c>
      <c r="AL93" s="95">
        <v>3.4180000000000002E-2</v>
      </c>
      <c r="AM93" s="98">
        <v>4.0800000000000002E-5</v>
      </c>
      <c r="AN93" s="95">
        <v>6793.2</v>
      </c>
      <c r="AO93" s="95">
        <v>0.17333999999999999</v>
      </c>
      <c r="AP93" s="95">
        <v>0.42659999999999998</v>
      </c>
      <c r="AQ93" s="95">
        <v>0.21729000000000001</v>
      </c>
      <c r="AR93" s="95">
        <v>8.2143999999999995E-2</v>
      </c>
      <c r="AS93" s="95">
        <v>7.3585999999999999E-2</v>
      </c>
      <c r="AT93" s="95">
        <v>3.3501000000000003E-2</v>
      </c>
      <c r="AU93" s="95">
        <v>1.0146000000000001E-2</v>
      </c>
      <c r="AV93" s="95">
        <v>3.8925000000000001E-3</v>
      </c>
      <c r="AW93" s="95">
        <v>4.3430999999999998E-4</v>
      </c>
      <c r="AX93" s="95">
        <v>3.6013000000000001E-4</v>
      </c>
      <c r="AY93" s="95">
        <v>2.0322999999999999E-4</v>
      </c>
      <c r="AZ93" s="95">
        <v>2.6655E-4</v>
      </c>
      <c r="BA93" s="98">
        <v>1.4600000000000001E-5</v>
      </c>
      <c r="BB93" s="98">
        <v>9.3100000000000006E-6</v>
      </c>
      <c r="BC93" s="95">
        <v>3.2210000000000001</v>
      </c>
      <c r="BD93" s="95">
        <v>4.0262000000000002</v>
      </c>
      <c r="BE93" s="95">
        <v>6.5639000000000003E-2</v>
      </c>
      <c r="BF93" s="95">
        <v>9.5794000000000004E-2</v>
      </c>
      <c r="BG93" s="95">
        <v>1.9292000000000001E-3</v>
      </c>
      <c r="BH93" s="95">
        <v>3.5152999999999998E-3</v>
      </c>
      <c r="BI93" s="95">
        <v>4.7843000000000001E-4</v>
      </c>
      <c r="BJ93" s="95">
        <v>9.2265999999999995E-4</v>
      </c>
      <c r="BK93" s="95">
        <v>1.7164E-4</v>
      </c>
      <c r="BL93" s="95">
        <v>3.3896000000000002E-4</v>
      </c>
      <c r="BM93" s="95">
        <v>3086.2</v>
      </c>
      <c r="BN93" s="95">
        <v>350.56</v>
      </c>
      <c r="BO93" s="95">
        <v>13.965999999999999</v>
      </c>
      <c r="BP93" s="95">
        <v>23.411000000000001</v>
      </c>
      <c r="BQ93" s="95">
        <v>18.687999999999999</v>
      </c>
      <c r="BR93" s="95">
        <v>3.6989999999999998</v>
      </c>
      <c r="BS93" s="95">
        <v>6.6783999999999999</v>
      </c>
      <c r="BT93" s="95">
        <v>3067.5</v>
      </c>
      <c r="BU93" s="95">
        <v>350.58</v>
      </c>
      <c r="BV93" s="95">
        <v>293.26</v>
      </c>
      <c r="BW93" s="95">
        <v>174.41</v>
      </c>
      <c r="BX93" s="288">
        <v>165.14</v>
      </c>
      <c r="BY93" s="95">
        <v>7.3651</v>
      </c>
      <c r="BZ93" s="95">
        <v>0.02</v>
      </c>
      <c r="CA93" s="95">
        <v>4</v>
      </c>
      <c r="CB93" s="295">
        <v>338.67</v>
      </c>
      <c r="CC93" s="95">
        <v>0.35299999999999998</v>
      </c>
      <c r="CD93" s="95">
        <v>8</v>
      </c>
      <c r="CE93" s="95">
        <v>36</v>
      </c>
      <c r="CF93" s="95">
        <v>13</v>
      </c>
      <c r="CG93" s="95">
        <v>9</v>
      </c>
      <c r="CH93" s="95">
        <v>36</v>
      </c>
      <c r="CI93" s="95">
        <v>30</v>
      </c>
      <c r="CJ93" s="295">
        <v>1659.6</v>
      </c>
      <c r="CK93" s="95">
        <v>1</v>
      </c>
      <c r="CL93" s="9">
        <f t="shared" si="11"/>
        <v>0.2873210089994237</v>
      </c>
      <c r="CM93" s="9">
        <v>64.875</v>
      </c>
      <c r="CN93" s="9">
        <v>-147.86099999999999</v>
      </c>
      <c r="CO93" s="95">
        <v>3</v>
      </c>
      <c r="CP93" s="95">
        <v>20</v>
      </c>
      <c r="CQ93" s="95">
        <v>33</v>
      </c>
      <c r="CR93" s="95">
        <v>59.22</v>
      </c>
      <c r="CS93" s="95">
        <v>14.2</v>
      </c>
      <c r="CT93" s="96" t="s">
        <v>87</v>
      </c>
      <c r="CU93" s="109" t="s">
        <v>130</v>
      </c>
      <c r="CV93" s="96">
        <v>360.1</v>
      </c>
      <c r="CW93" s="95">
        <v>339.3</v>
      </c>
      <c r="CX93" s="95">
        <v>-0.8</v>
      </c>
      <c r="CY93" s="95">
        <v>325.3</v>
      </c>
      <c r="CZ93" s="95">
        <v>-41.6</v>
      </c>
      <c r="DA93" s="96" t="s">
        <v>88</v>
      </c>
      <c r="DB93" s="95">
        <v>60.7</v>
      </c>
      <c r="DC93" s="96">
        <v>48.86</v>
      </c>
    </row>
    <row r="94" spans="1:107" s="95" customFormat="1">
      <c r="A94" s="97"/>
      <c r="H94" s="222"/>
      <c r="I94" s="95">
        <v>440</v>
      </c>
      <c r="J94" s="27" t="s">
        <v>91</v>
      </c>
      <c r="K94" s="295">
        <v>8146.5</v>
      </c>
      <c r="L94" s="295">
        <v>13.5</v>
      </c>
      <c r="M94" s="312">
        <f t="shared" si="10"/>
        <v>36.408650695405228</v>
      </c>
      <c r="N94" s="95">
        <v>1.9804999999999999</v>
      </c>
      <c r="O94" s="95">
        <v>0.12218999999999999</v>
      </c>
      <c r="P94" s="288">
        <v>2.7530000000000001</v>
      </c>
      <c r="Q94" s="95">
        <v>0.24437</v>
      </c>
      <c r="R94" s="95">
        <v>7.9237000000000002E-2</v>
      </c>
      <c r="S94" s="95">
        <v>4.5499999999999999E-2</v>
      </c>
      <c r="T94" s="95">
        <v>0.19491</v>
      </c>
      <c r="U94" s="95">
        <v>0.11469</v>
      </c>
      <c r="V94" s="95">
        <v>28.341000000000001</v>
      </c>
      <c r="W94" s="95">
        <v>36.722999999999999</v>
      </c>
      <c r="X94" s="312">
        <v>32.531999999999996</v>
      </c>
      <c r="Y94" s="95">
        <v>4.1913</v>
      </c>
      <c r="Z94" s="95">
        <v>2.6995999999999999E-2</v>
      </c>
      <c r="AA94" s="95">
        <v>2.7879999999999999E-2</v>
      </c>
      <c r="AB94" s="95">
        <v>2.7466000000000001E-2</v>
      </c>
      <c r="AC94" s="95">
        <v>8.8389000000000002E-4</v>
      </c>
      <c r="AD94" s="95">
        <v>161.56</v>
      </c>
      <c r="AE94" s="95">
        <v>3.6011000000000001E-2</v>
      </c>
      <c r="AF94" s="95">
        <v>3.1888000000000001</v>
      </c>
      <c r="AG94" s="95">
        <v>4.2724999999999999E-2</v>
      </c>
      <c r="AH94" s="95">
        <v>4.2367999999999997</v>
      </c>
      <c r="AI94" s="95">
        <v>250</v>
      </c>
      <c r="AJ94" s="95">
        <v>2.3255000000000001E-2</v>
      </c>
      <c r="AK94" s="95">
        <v>2.5196E-2</v>
      </c>
      <c r="AL94" s="95">
        <v>2.4414000000000002E-2</v>
      </c>
      <c r="AM94" s="95">
        <v>1.9411999999999999E-3</v>
      </c>
      <c r="AN94" s="95">
        <v>310.22000000000003</v>
      </c>
      <c r="AO94" s="95">
        <v>4.8828000000000003E-2</v>
      </c>
      <c r="AP94" s="95">
        <v>1.8172999999999999</v>
      </c>
      <c r="AQ94" s="95">
        <v>9.5214999999999994E-2</v>
      </c>
      <c r="AR94" s="95">
        <v>8.1745999999999999E-2</v>
      </c>
      <c r="AS94" s="95">
        <v>6.8513000000000002</v>
      </c>
      <c r="AT94" s="95">
        <v>9.5405999999999995</v>
      </c>
      <c r="AU94" s="95">
        <v>5.5378999999999998E-2</v>
      </c>
      <c r="AV94" s="95">
        <v>7.6217999999999994E-2</v>
      </c>
      <c r="AW94" s="95">
        <v>3.8062000000000003E-4</v>
      </c>
      <c r="AX94" s="95">
        <v>2.4468999999999999E-4</v>
      </c>
      <c r="AY94" s="98">
        <v>3.26E-5</v>
      </c>
      <c r="AZ94" s="98">
        <v>1.9199999999999999E-5</v>
      </c>
      <c r="BA94" s="98">
        <v>3.5200000000000002E-5</v>
      </c>
      <c r="BB94" s="98">
        <v>2.8900000000000001E-5</v>
      </c>
      <c r="BC94" s="95">
        <v>12.388</v>
      </c>
      <c r="BD94" s="95">
        <v>15.680999999999999</v>
      </c>
      <c r="BE94" s="95">
        <v>2.5971000000000001E-2</v>
      </c>
      <c r="BF94" s="95">
        <v>2.1583000000000001E-2</v>
      </c>
      <c r="BG94" s="95">
        <v>5.0774000000000001E-4</v>
      </c>
      <c r="BH94" s="95">
        <v>5.4788999999999999E-4</v>
      </c>
      <c r="BI94" s="95">
        <v>3.0696E-4</v>
      </c>
      <c r="BJ94" s="95">
        <v>5.2977999999999999E-4</v>
      </c>
      <c r="BK94" s="98">
        <v>3.6199999999999999E-5</v>
      </c>
      <c r="BL94" s="98">
        <v>3.6199999999999999E-5</v>
      </c>
      <c r="BM94" s="95">
        <v>233.03</v>
      </c>
      <c r="BN94" s="95">
        <v>70.855999999999995</v>
      </c>
      <c r="BO94" s="95">
        <v>30.831</v>
      </c>
      <c r="BP94" s="95">
        <v>53.149000000000001</v>
      </c>
      <c r="BQ94" s="95">
        <v>41.99</v>
      </c>
      <c r="BR94" s="95">
        <v>25.206</v>
      </c>
      <c r="BS94" s="95">
        <v>15.782</v>
      </c>
      <c r="BT94" s="95">
        <v>191.04</v>
      </c>
      <c r="BU94" s="95">
        <v>75.206000000000003</v>
      </c>
      <c r="BV94" s="95">
        <v>34.744</v>
      </c>
      <c r="BW94" s="95">
        <v>20.187999999999999</v>
      </c>
      <c r="BX94" s="288">
        <v>5.5495999999999999</v>
      </c>
      <c r="BY94" s="95">
        <v>0.89956000000000003</v>
      </c>
      <c r="BZ94" s="95">
        <v>0.01</v>
      </c>
      <c r="CA94" s="95">
        <v>1</v>
      </c>
      <c r="CB94" s="295">
        <v>354.67</v>
      </c>
      <c r="CC94" s="95">
        <v>0.34599999999999997</v>
      </c>
      <c r="CD94" s="95">
        <v>10</v>
      </c>
      <c r="CE94" s="95">
        <v>14</v>
      </c>
      <c r="CF94" s="95">
        <v>11</v>
      </c>
      <c r="CG94" s="95">
        <v>11</v>
      </c>
      <c r="CH94" s="95">
        <v>29</v>
      </c>
      <c r="CI94" s="95">
        <v>57</v>
      </c>
      <c r="CJ94" s="295">
        <v>1107.2</v>
      </c>
      <c r="CK94" s="95">
        <v>1</v>
      </c>
      <c r="CL94" s="9">
        <f t="shared" si="11"/>
        <v>0.27743154883530852</v>
      </c>
      <c r="CM94" s="9">
        <v>50.206499999999998</v>
      </c>
      <c r="CN94" s="9">
        <v>-96.011700000000005</v>
      </c>
      <c r="CO94" s="95">
        <v>3</v>
      </c>
      <c r="CP94" s="95">
        <v>20</v>
      </c>
      <c r="CQ94" s="95">
        <v>33</v>
      </c>
      <c r="CR94" s="95">
        <v>74.459999999999994</v>
      </c>
      <c r="CS94" s="95">
        <v>345.4</v>
      </c>
      <c r="CT94" s="96" t="s">
        <v>87</v>
      </c>
      <c r="CU94" s="99">
        <v>0.46961805555555558</v>
      </c>
      <c r="CV94" s="95">
        <v>1125</v>
      </c>
      <c r="CW94" s="95">
        <v>357.5</v>
      </c>
      <c r="CX94" s="95">
        <v>-15.9</v>
      </c>
      <c r="CY94" s="95">
        <v>336.3</v>
      </c>
      <c r="CZ94" s="95">
        <v>-30.7</v>
      </c>
      <c r="DA94" s="96" t="s">
        <v>90</v>
      </c>
      <c r="DB94" s="95">
        <v>11.6</v>
      </c>
      <c r="DC94" s="96">
        <v>-35.521000000000001</v>
      </c>
    </row>
    <row r="95" spans="1:107" s="95" customFormat="1">
      <c r="A95" s="97"/>
      <c r="H95" s="222"/>
      <c r="I95" s="95">
        <v>440</v>
      </c>
      <c r="J95" s="27" t="s">
        <v>59</v>
      </c>
      <c r="K95" s="295">
        <v>8311.4</v>
      </c>
      <c r="L95" s="295">
        <v>8.1999999999999993</v>
      </c>
      <c r="M95" s="312">
        <f t="shared" si="10"/>
        <v>43.116457551847546</v>
      </c>
      <c r="N95" s="95">
        <v>1.1822999999999999</v>
      </c>
      <c r="O95" s="95">
        <v>0.10017</v>
      </c>
      <c r="P95" s="288">
        <v>1.9387000000000001</v>
      </c>
      <c r="Q95" s="95">
        <v>0.20033999999999999</v>
      </c>
      <c r="R95" s="95">
        <v>0.20566000000000001</v>
      </c>
      <c r="S95" s="95">
        <v>0.11398</v>
      </c>
      <c r="T95" s="95">
        <v>0.19436</v>
      </c>
      <c r="U95" s="95">
        <v>0.11372</v>
      </c>
      <c r="V95" s="95">
        <v>47.677999999999997</v>
      </c>
      <c r="W95" s="95">
        <v>48.232999999999997</v>
      </c>
      <c r="X95" s="312">
        <v>47.956000000000003</v>
      </c>
      <c r="Y95" s="95">
        <v>0.27771000000000001</v>
      </c>
      <c r="Z95" s="95">
        <v>2.2644999999999998E-2</v>
      </c>
      <c r="AA95" s="95">
        <v>2.8771999999999999E-2</v>
      </c>
      <c r="AB95" s="95">
        <v>2.3192999999999998E-2</v>
      </c>
      <c r="AC95" s="95">
        <v>6.1268E-3</v>
      </c>
      <c r="AD95" s="95">
        <v>128.77000000000001</v>
      </c>
      <c r="AE95" s="95">
        <v>3.2959000000000002E-2</v>
      </c>
      <c r="AF95" s="95">
        <v>3.7292999999999998</v>
      </c>
      <c r="AG95" s="95">
        <v>4.1503999999999999E-2</v>
      </c>
      <c r="AH95" s="95">
        <v>0.91910999999999998</v>
      </c>
      <c r="AI95" s="95">
        <v>120</v>
      </c>
      <c r="AJ95" s="95">
        <v>1.49E-2</v>
      </c>
      <c r="AK95" s="95">
        <v>2.9515E-2</v>
      </c>
      <c r="AL95" s="95">
        <v>2.4414000000000002E-2</v>
      </c>
      <c r="AM95" s="95">
        <v>1.4615E-2</v>
      </c>
      <c r="AN95" s="95">
        <v>240.11</v>
      </c>
      <c r="AO95" s="95">
        <v>3.9063000000000001E-2</v>
      </c>
      <c r="AP95" s="95">
        <v>1.9752000000000001</v>
      </c>
      <c r="AQ95" s="95">
        <v>6.8359000000000003E-2</v>
      </c>
      <c r="AR95" s="95">
        <v>1.0844</v>
      </c>
      <c r="AS95" s="95">
        <v>16.661000000000001</v>
      </c>
      <c r="AT95" s="95">
        <v>14.339</v>
      </c>
      <c r="AU95" s="95">
        <v>1.6344000000000001E-2</v>
      </c>
      <c r="AV95" s="95">
        <v>2.0652000000000001E-3</v>
      </c>
      <c r="AW95" s="95">
        <v>1.1620000000000001E-3</v>
      </c>
      <c r="AX95" s="95">
        <v>1.0235999999999999E-3</v>
      </c>
      <c r="AY95" s="98">
        <v>9.1100000000000005E-5</v>
      </c>
      <c r="AZ95" s="98">
        <v>1.01E-5</v>
      </c>
      <c r="BA95" s="98">
        <v>1.4E-5</v>
      </c>
      <c r="BB95" s="98">
        <v>7.8599999999999993E-6</v>
      </c>
      <c r="BC95" s="95">
        <v>60.115000000000002</v>
      </c>
      <c r="BD95" s="95">
        <v>48.942</v>
      </c>
      <c r="BE95" s="95">
        <v>1.0702E-2</v>
      </c>
      <c r="BF95" s="95">
        <v>1.065E-2</v>
      </c>
      <c r="BG95" s="95">
        <v>1.0472999999999999E-3</v>
      </c>
      <c r="BH95" s="95">
        <v>9.1350000000000003E-4</v>
      </c>
      <c r="BI95" s="95">
        <v>2.0019999999999999E-4</v>
      </c>
      <c r="BJ95" s="95">
        <v>2.5301000000000002E-4</v>
      </c>
      <c r="BK95" s="98">
        <v>9.7600000000000001E-5</v>
      </c>
      <c r="BL95" s="95">
        <v>1.4354999999999999E-4</v>
      </c>
      <c r="BM95" s="95">
        <v>92.328999999999994</v>
      </c>
      <c r="BN95" s="95">
        <v>16.917999999999999</v>
      </c>
      <c r="BO95" s="95">
        <v>53.622999999999998</v>
      </c>
      <c r="BP95" s="95">
        <v>35.607999999999997</v>
      </c>
      <c r="BQ95" s="95">
        <v>44.615000000000002</v>
      </c>
      <c r="BR95" s="95">
        <v>9.3560999999999996</v>
      </c>
      <c r="BS95" s="95">
        <v>12.739000000000001</v>
      </c>
      <c r="BT95" s="95">
        <v>47.713000000000001</v>
      </c>
      <c r="BU95" s="95">
        <v>19.332999999999998</v>
      </c>
      <c r="BV95" s="95">
        <v>9.4267000000000003</v>
      </c>
      <c r="BW95" s="95">
        <v>5.3143000000000002</v>
      </c>
      <c r="BX95" s="288">
        <v>2.0693999999999999</v>
      </c>
      <c r="BY95" s="95">
        <v>0.32857999999999998</v>
      </c>
      <c r="BZ95" s="95">
        <v>0.01</v>
      </c>
      <c r="CA95" s="95">
        <v>0.2</v>
      </c>
      <c r="CB95" s="295">
        <v>11.598000000000001</v>
      </c>
      <c r="CC95" s="95">
        <v>0.34</v>
      </c>
      <c r="CD95" s="95">
        <v>10</v>
      </c>
      <c r="CE95" s="95">
        <v>28</v>
      </c>
      <c r="CF95" s="95">
        <v>50</v>
      </c>
      <c r="CG95" s="95">
        <v>11</v>
      </c>
      <c r="CH95" s="95">
        <v>20</v>
      </c>
      <c r="CI95" s="95">
        <v>35</v>
      </c>
      <c r="CJ95" s="295">
        <v>719.66</v>
      </c>
      <c r="CK95" s="95">
        <v>1</v>
      </c>
      <c r="CL95" s="9">
        <f t="shared" si="11"/>
        <v>0.28857023817790428</v>
      </c>
      <c r="CM95" s="9">
        <v>-19.010860000000001</v>
      </c>
      <c r="CN95" s="9">
        <v>47.305019999999999</v>
      </c>
      <c r="CO95" s="95">
        <v>3</v>
      </c>
      <c r="CP95" s="95">
        <v>20</v>
      </c>
      <c r="CQ95" s="95">
        <v>33</v>
      </c>
      <c r="CR95" s="95">
        <v>73.83</v>
      </c>
      <c r="CS95" s="95">
        <v>194.3</v>
      </c>
      <c r="CT95" s="96" t="s">
        <v>87</v>
      </c>
      <c r="CU95" s="99">
        <v>0.46990740740740744</v>
      </c>
      <c r="CV95" s="95">
        <v>1380</v>
      </c>
      <c r="CW95" s="95">
        <v>15.6</v>
      </c>
      <c r="CX95" s="95">
        <v>6.8</v>
      </c>
      <c r="CY95" s="95">
        <v>308.39999999999998</v>
      </c>
      <c r="CZ95" s="95">
        <v>-58.6</v>
      </c>
      <c r="DA95" s="96" t="s">
        <v>90</v>
      </c>
      <c r="DB95" s="95">
        <v>8.3000000000000007</v>
      </c>
      <c r="DC95" s="96">
        <v>-5.3579999999999997</v>
      </c>
    </row>
    <row r="96" spans="1:107" s="95" customFormat="1">
      <c r="A96" s="97"/>
      <c r="H96" s="222"/>
      <c r="I96" s="95">
        <v>440</v>
      </c>
      <c r="J96" s="107" t="s">
        <v>62</v>
      </c>
      <c r="K96" s="295">
        <v>8553.7000000000007</v>
      </c>
      <c r="L96" s="295">
        <v>1</v>
      </c>
      <c r="M96" s="312">
        <f t="shared" si="10"/>
        <v>30.91285665708368</v>
      </c>
      <c r="N96" s="95">
        <v>0.95479000000000003</v>
      </c>
      <c r="O96" s="95">
        <v>5.5985E-2</v>
      </c>
      <c r="P96" s="288">
        <v>1.5935999999999999</v>
      </c>
      <c r="Q96" s="95">
        <v>0.11197</v>
      </c>
      <c r="R96" s="95">
        <v>3.1004E-2</v>
      </c>
      <c r="S96" s="95">
        <v>1.8200000000000001E-2</v>
      </c>
      <c r="T96" s="95">
        <v>9.4076999999999994E-2</v>
      </c>
      <c r="U96" s="95">
        <v>5.4751000000000001E-2</v>
      </c>
      <c r="V96" s="95">
        <v>30.715</v>
      </c>
      <c r="W96" s="95">
        <v>28.189</v>
      </c>
      <c r="X96" s="312">
        <v>29.452000000000002</v>
      </c>
      <c r="Y96" s="95">
        <v>1.2627999999999999</v>
      </c>
      <c r="Z96" s="95">
        <v>3.1405000000000002E-2</v>
      </c>
      <c r="AA96" s="95">
        <v>3.2497999999999999E-2</v>
      </c>
      <c r="AB96" s="95">
        <v>3.2349000000000003E-2</v>
      </c>
      <c r="AC96" s="95">
        <v>1.0931000000000001E-3</v>
      </c>
      <c r="AD96" s="95">
        <v>31.817</v>
      </c>
      <c r="AE96" s="95">
        <v>3.5400000000000001E-2</v>
      </c>
      <c r="AF96" s="95">
        <v>3.0573000000000001</v>
      </c>
      <c r="AG96" s="95">
        <v>3.6621000000000001E-2</v>
      </c>
      <c r="AH96" s="95">
        <v>1.6908000000000001</v>
      </c>
      <c r="AI96" s="95">
        <v>250</v>
      </c>
      <c r="AJ96" s="95">
        <v>2.9080999999999999E-2</v>
      </c>
      <c r="AK96" s="95">
        <v>3.1788999999999998E-2</v>
      </c>
      <c r="AL96" s="95">
        <v>2.9297E-2</v>
      </c>
      <c r="AM96" s="95">
        <v>2.7084000000000001E-3</v>
      </c>
      <c r="AN96" s="95">
        <v>66.492999999999995</v>
      </c>
      <c r="AO96" s="95">
        <v>5.3711000000000002E-2</v>
      </c>
      <c r="AP96" s="95">
        <v>0.45992</v>
      </c>
      <c r="AQ96" s="95">
        <v>8.7890999999999997E-2</v>
      </c>
      <c r="AR96" s="95">
        <v>0.21451999999999999</v>
      </c>
      <c r="AS96" s="95">
        <v>1.3024</v>
      </c>
      <c r="AT96" s="95">
        <v>1.7491000000000001</v>
      </c>
      <c r="AU96" s="95">
        <v>2.0846E-2</v>
      </c>
      <c r="AV96" s="95">
        <v>1.7011999999999999E-2</v>
      </c>
      <c r="AW96" s="95">
        <v>1.6071999999999999E-4</v>
      </c>
      <c r="AX96" s="98">
        <v>1.2799999999999999E-5</v>
      </c>
      <c r="AY96" s="98">
        <v>1.15E-5</v>
      </c>
      <c r="AZ96" s="98">
        <v>5.8599999999999998E-6</v>
      </c>
      <c r="BA96" s="98">
        <v>9.7599999999999997E-6</v>
      </c>
      <c r="BB96" s="98">
        <v>1.29E-5</v>
      </c>
      <c r="BC96" s="95">
        <v>1.2373000000000001</v>
      </c>
      <c r="BD96" s="95">
        <v>0.86790999999999996</v>
      </c>
      <c r="BE96" s="95">
        <v>2.3158999999999999E-2</v>
      </c>
      <c r="BF96" s="95">
        <v>1.5720000000000001E-2</v>
      </c>
      <c r="BG96" s="95">
        <v>2.7522000000000001E-4</v>
      </c>
      <c r="BH96" s="95">
        <v>2.0565000000000001E-4</v>
      </c>
      <c r="BI96" s="98">
        <v>5.63E-5</v>
      </c>
      <c r="BJ96" s="98">
        <v>2.6100000000000001E-5</v>
      </c>
      <c r="BK96" s="98">
        <v>9.2099999999999999E-6</v>
      </c>
      <c r="BL96" s="98">
        <v>1.06E-5</v>
      </c>
      <c r="BM96" s="95">
        <v>76.724000000000004</v>
      </c>
      <c r="BN96" s="95">
        <v>5.5339</v>
      </c>
      <c r="BO96" s="95">
        <v>4.5937000000000001</v>
      </c>
      <c r="BP96" s="95">
        <v>15.561999999999999</v>
      </c>
      <c r="BQ96" s="95">
        <v>10.077999999999999</v>
      </c>
      <c r="BR96" s="95">
        <v>1.4419</v>
      </c>
      <c r="BS96" s="95">
        <v>7.7558999999999996</v>
      </c>
      <c r="BT96" s="95">
        <v>66.646000000000001</v>
      </c>
      <c r="BU96" s="95">
        <v>5.7187000000000001</v>
      </c>
      <c r="BV96" s="95">
        <v>51.4</v>
      </c>
      <c r="BW96" s="95">
        <v>30.388999999999999</v>
      </c>
      <c r="BX96" s="288">
        <v>7.6130000000000004</v>
      </c>
      <c r="BY96" s="95">
        <v>0.78513999999999995</v>
      </c>
      <c r="BZ96" s="95">
        <v>1.4999999999999999E-2</v>
      </c>
      <c r="CA96" s="95">
        <v>3</v>
      </c>
      <c r="CB96" s="295">
        <v>352.49</v>
      </c>
      <c r="CC96" s="95">
        <v>0.373</v>
      </c>
      <c r="CD96" s="95">
        <v>10</v>
      </c>
      <c r="CE96" s="95">
        <v>37</v>
      </c>
      <c r="CF96" s="95">
        <v>38</v>
      </c>
      <c r="CG96" s="95">
        <v>11</v>
      </c>
      <c r="CH96" s="95">
        <v>35</v>
      </c>
      <c r="CI96" s="95">
        <v>8</v>
      </c>
      <c r="CJ96" s="295">
        <v>1621.4</v>
      </c>
      <c r="CK96" s="95">
        <v>1</v>
      </c>
      <c r="CL96" s="9">
        <f t="shared" si="11"/>
        <v>0.28824599831508008</v>
      </c>
      <c r="CM96" s="9">
        <v>48.264000000000003</v>
      </c>
      <c r="CN96" s="9">
        <v>-117.12569999999999</v>
      </c>
      <c r="CO96" s="95">
        <v>3</v>
      </c>
      <c r="CP96" s="95">
        <v>20</v>
      </c>
      <c r="CQ96" s="95">
        <v>33</v>
      </c>
      <c r="CR96" s="95">
        <v>78.05</v>
      </c>
      <c r="CS96" s="95">
        <v>359.3</v>
      </c>
      <c r="CT96" s="96" t="s">
        <v>87</v>
      </c>
      <c r="CU96" s="99">
        <v>0.48258101851851848</v>
      </c>
      <c r="CV96" s="95">
        <v>926.6</v>
      </c>
      <c r="CW96" s="96">
        <v>356.5</v>
      </c>
      <c r="CX96" s="95">
        <v>-4.0999999999999996</v>
      </c>
      <c r="CY96" s="95">
        <v>315</v>
      </c>
      <c r="CZ96" s="95">
        <v>-51.9</v>
      </c>
      <c r="DA96" s="96" t="s">
        <v>90</v>
      </c>
      <c r="DB96" s="95">
        <v>29.6</v>
      </c>
      <c r="DC96" s="96">
        <v>4.1100000000000003</v>
      </c>
    </row>
    <row r="97" spans="1:112" s="95" customFormat="1">
      <c r="A97" s="97"/>
      <c r="H97" s="222"/>
      <c r="I97" s="95">
        <v>440</v>
      </c>
      <c r="J97" s="107" t="s">
        <v>127</v>
      </c>
      <c r="K97" s="295">
        <v>10182</v>
      </c>
      <c r="L97" s="295">
        <v>1.4</v>
      </c>
      <c r="M97" s="319">
        <f t="shared" si="10"/>
        <v>27.306736571912289</v>
      </c>
      <c r="N97" s="1">
        <v>1.1218999999999999</v>
      </c>
      <c r="O97" s="1">
        <v>0.24739</v>
      </c>
      <c r="P97" s="259">
        <v>1.5906</v>
      </c>
      <c r="Q97" s="1">
        <v>0.49476999999999999</v>
      </c>
      <c r="R97" s="1">
        <v>4.9624000000000001E-2</v>
      </c>
      <c r="S97" s="1">
        <v>2.9454000000000001E-2</v>
      </c>
      <c r="T97" s="1">
        <v>0.12720999999999999</v>
      </c>
      <c r="U97" s="1">
        <v>7.4682999999999999E-2</v>
      </c>
      <c r="V97" s="1">
        <v>31.474</v>
      </c>
      <c r="W97" s="1">
        <v>25.431999999999999</v>
      </c>
      <c r="X97" s="303">
        <v>28.452999999999999</v>
      </c>
      <c r="Y97" s="1">
        <v>3.0211999999999999</v>
      </c>
      <c r="Z97" s="1">
        <v>3.6455000000000001E-2</v>
      </c>
      <c r="AA97" s="1">
        <v>3.6642000000000001E-2</v>
      </c>
      <c r="AB97" s="1">
        <v>3.6621000000000001E-2</v>
      </c>
      <c r="AC97" s="1">
        <v>1.8683999999999999E-4</v>
      </c>
      <c r="AD97" s="1">
        <v>85.141000000000005</v>
      </c>
      <c r="AE97" s="1">
        <v>3.7537000000000001E-2</v>
      </c>
      <c r="AF97" s="1">
        <v>1.3520000000000001</v>
      </c>
      <c r="AG97" s="1">
        <v>3.8757E-2</v>
      </c>
      <c r="AH97" s="1">
        <v>2.7210000000000001</v>
      </c>
      <c r="AI97" s="1">
        <v>300</v>
      </c>
      <c r="AJ97" s="1">
        <v>3.1330999999999998E-2</v>
      </c>
      <c r="AK97" s="1">
        <v>3.2799000000000002E-2</v>
      </c>
      <c r="AL97" s="1">
        <v>3.1738000000000002E-2</v>
      </c>
      <c r="AM97" s="1">
        <v>1.4683999999999999E-3</v>
      </c>
      <c r="AN97" s="1">
        <v>74.87</v>
      </c>
      <c r="AO97" s="1">
        <v>4.3944999999999998E-2</v>
      </c>
      <c r="AP97" s="1">
        <v>4.9351000000000003</v>
      </c>
      <c r="AQ97" s="1">
        <v>6.3477000000000006E-2</v>
      </c>
      <c r="AR97" s="1">
        <v>1.4692000000000001</v>
      </c>
      <c r="AS97" s="1">
        <v>1.5281</v>
      </c>
      <c r="AT97" s="1">
        <v>2.0464000000000002</v>
      </c>
      <c r="AU97" s="1">
        <v>1.8936999999999999E-2</v>
      </c>
      <c r="AV97" s="1">
        <v>1.5073E-2</v>
      </c>
      <c r="AW97" s="1">
        <v>1.9131E-3</v>
      </c>
      <c r="AX97" s="2">
        <v>2.1865000000000002E-5</v>
      </c>
      <c r="AY97" s="1">
        <v>2.5011E-4</v>
      </c>
      <c r="AZ97" s="1">
        <v>2.9362000000000002E-4</v>
      </c>
      <c r="BA97" s="1">
        <v>1.3397999999999999E-4</v>
      </c>
      <c r="BB97" s="2">
        <v>8.1260999999999993E-5</v>
      </c>
      <c r="BC97" s="1">
        <v>2.7810000000000001</v>
      </c>
      <c r="BD97" s="1">
        <v>2.3580000000000001</v>
      </c>
      <c r="BE97" s="1">
        <v>1.9435999999999998E-2</v>
      </c>
      <c r="BF97" s="1">
        <v>1.2192E-2</v>
      </c>
      <c r="BG97" s="1">
        <v>9.8040999999999992E-4</v>
      </c>
      <c r="BH97" s="1">
        <v>1.2679E-3</v>
      </c>
      <c r="BI97" s="1">
        <v>2.1034999999999999E-4</v>
      </c>
      <c r="BJ97" s="1">
        <v>4.3305999999999998E-4</v>
      </c>
      <c r="BK97" s="1">
        <v>1.0692999999999999E-4</v>
      </c>
      <c r="BL97" s="1">
        <v>1.2896000000000001E-4</v>
      </c>
      <c r="BM97" s="1">
        <v>109.45</v>
      </c>
      <c r="BN97" s="1">
        <v>99.637</v>
      </c>
      <c r="BO97" s="1">
        <v>27.951000000000001</v>
      </c>
      <c r="BP97" s="1">
        <v>36.140999999999998</v>
      </c>
      <c r="BQ97" s="1">
        <v>32.045999999999999</v>
      </c>
      <c r="BR97" s="1">
        <v>34.988999999999997</v>
      </c>
      <c r="BS97" s="1">
        <v>5.7915999999999999</v>
      </c>
      <c r="BT97" s="1">
        <v>77.408000000000001</v>
      </c>
      <c r="BU97" s="1">
        <v>105.6</v>
      </c>
      <c r="BV97" s="1">
        <v>32.052999999999997</v>
      </c>
      <c r="BW97" s="1">
        <v>21.478999999999999</v>
      </c>
      <c r="BX97" s="259">
        <v>3.4156</v>
      </c>
      <c r="BY97" s="1">
        <v>0.4118</v>
      </c>
      <c r="BZ97" s="1">
        <v>0.01</v>
      </c>
      <c r="CA97" s="1">
        <v>1</v>
      </c>
      <c r="CB97" s="261">
        <v>1.9750000000000001</v>
      </c>
      <c r="CC97" s="1">
        <v>0.374</v>
      </c>
      <c r="CD97" s="1">
        <v>12</v>
      </c>
      <c r="CE97" s="1">
        <v>12</v>
      </c>
      <c r="CF97" s="1">
        <v>50</v>
      </c>
      <c r="CG97" s="1">
        <v>13</v>
      </c>
      <c r="CH97" s="1">
        <v>10</v>
      </c>
      <c r="CI97" s="1">
        <v>0</v>
      </c>
      <c r="CJ97" s="261">
        <v>2000</v>
      </c>
      <c r="CK97" s="1">
        <v>1</v>
      </c>
      <c r="CL97" s="9">
        <f t="shared" si="11"/>
        <v>0.28789549580117058</v>
      </c>
      <c r="CM97" s="9">
        <v>33.605800000000002</v>
      </c>
      <c r="CN97" s="9">
        <v>-116.4532</v>
      </c>
      <c r="CO97" s="95">
        <v>3</v>
      </c>
      <c r="CP97" s="95">
        <v>20</v>
      </c>
      <c r="CQ97" s="95">
        <v>33</v>
      </c>
      <c r="CR97" s="95">
        <v>92.69</v>
      </c>
      <c r="CS97" s="95">
        <v>358.5</v>
      </c>
      <c r="CT97" s="96" t="s">
        <v>87</v>
      </c>
      <c r="CU97" s="99">
        <v>0.54890046296296291</v>
      </c>
      <c r="CV97" s="95">
        <v>1286</v>
      </c>
      <c r="CW97" s="95">
        <v>354.9</v>
      </c>
      <c r="CX97" s="95">
        <v>-6.1</v>
      </c>
      <c r="CY97" s="95">
        <v>305.5</v>
      </c>
      <c r="CZ97" s="95">
        <v>-61.4</v>
      </c>
      <c r="DA97" s="96" t="s">
        <v>90</v>
      </c>
      <c r="DB97" s="95">
        <v>2.2000000000000002</v>
      </c>
      <c r="DC97" s="96">
        <v>-1.5780000000000001</v>
      </c>
      <c r="DH97" s="95" t="s">
        <v>111</v>
      </c>
    </row>
    <row r="98" spans="1:112" s="95" customFormat="1">
      <c r="A98" s="97"/>
      <c r="H98" s="222"/>
      <c r="I98" s="95">
        <v>440</v>
      </c>
      <c r="J98" s="107" t="s">
        <v>107</v>
      </c>
      <c r="K98" s="295">
        <v>11029.6</v>
      </c>
      <c r="L98" s="295">
        <v>339.4</v>
      </c>
      <c r="M98" s="312">
        <f t="shared" si="10"/>
        <v>81.92020971573686</v>
      </c>
      <c r="N98" s="95">
        <v>0.25324000000000002</v>
      </c>
      <c r="O98" s="95">
        <v>6.3705999999999999E-2</v>
      </c>
      <c r="P98" s="288">
        <v>0.39406000000000002</v>
      </c>
      <c r="Q98" s="95">
        <v>0.12741</v>
      </c>
      <c r="R98" s="95">
        <v>7.2972999999999996E-2</v>
      </c>
      <c r="S98" s="95">
        <v>4.3817000000000002E-2</v>
      </c>
      <c r="T98" s="95">
        <v>7.4648999999999993E-2</v>
      </c>
      <c r="U98" s="95">
        <v>4.2518E-2</v>
      </c>
      <c r="V98" s="95">
        <v>81.626999999999995</v>
      </c>
      <c r="W98" s="95">
        <v>87.775999999999996</v>
      </c>
      <c r="X98" s="312">
        <v>84.701999999999998</v>
      </c>
      <c r="Y98" s="95">
        <v>3.0745</v>
      </c>
      <c r="Z98" s="95">
        <v>6.4022000000000003E-3</v>
      </c>
      <c r="AA98" s="95">
        <v>1.3323E-2</v>
      </c>
      <c r="AB98" s="95">
        <v>1.2207000000000001E-2</v>
      </c>
      <c r="AC98" s="95">
        <v>6.9208999999999998E-3</v>
      </c>
      <c r="AD98" s="95">
        <v>27.698</v>
      </c>
      <c r="AE98" s="95">
        <v>1.7090000000000001E-2</v>
      </c>
      <c r="AF98" s="95">
        <v>4.1471999999999998</v>
      </c>
      <c r="AG98" s="95">
        <v>5.8594E-2</v>
      </c>
      <c r="AH98" s="95">
        <v>2.1388999999999998E-2</v>
      </c>
      <c r="AI98" s="95">
        <v>80</v>
      </c>
      <c r="AJ98" s="95" t="s">
        <v>42</v>
      </c>
      <c r="AK98" s="95" t="s">
        <v>42</v>
      </c>
      <c r="AL98" s="95">
        <v>1.9531E-2</v>
      </c>
      <c r="AM98" s="95" t="s">
        <v>42</v>
      </c>
      <c r="AN98" s="95">
        <v>10.127000000000001</v>
      </c>
      <c r="AO98" s="95">
        <v>5.8594E-2</v>
      </c>
      <c r="AP98" s="95">
        <v>7.8919000000000003E-3</v>
      </c>
      <c r="AQ98" s="95">
        <v>8.7890999999999997E-2</v>
      </c>
      <c r="AR98" s="95">
        <v>4.5211000000000001E-3</v>
      </c>
      <c r="AS98" s="95">
        <v>3.8136000000000001</v>
      </c>
      <c r="AT98" s="95">
        <v>2.8889999999999998</v>
      </c>
      <c r="AU98" s="95">
        <v>2.2213E-2</v>
      </c>
      <c r="AV98" s="95">
        <v>1.6181999999999998E-2</v>
      </c>
      <c r="AW98" s="95">
        <v>1.6268999999999999E-3</v>
      </c>
      <c r="AX98" s="95">
        <v>1.8207E-3</v>
      </c>
      <c r="AY98" s="95">
        <v>3.3017000000000002E-4</v>
      </c>
      <c r="AZ98" s="95">
        <v>4.3956000000000003E-4</v>
      </c>
      <c r="BA98" s="98">
        <v>1.3556000000000001E-4</v>
      </c>
      <c r="BB98" s="98">
        <v>1.3703000000000001E-4</v>
      </c>
      <c r="BC98" s="95">
        <v>38.246000000000002</v>
      </c>
      <c r="BD98" s="95">
        <v>49.152000000000001</v>
      </c>
      <c r="BE98" s="95">
        <v>3.8066000000000003E-2</v>
      </c>
      <c r="BF98" s="95">
        <v>4.1512E-2</v>
      </c>
      <c r="BG98" s="95">
        <v>2.1369000000000002E-3</v>
      </c>
      <c r="BH98" s="95">
        <v>1.784E-3</v>
      </c>
      <c r="BI98" s="95">
        <v>4.3563E-4</v>
      </c>
      <c r="BJ98" s="95">
        <v>4.6609E-4</v>
      </c>
      <c r="BK98" s="95">
        <v>1.6503000000000001E-4</v>
      </c>
      <c r="BL98" s="95">
        <v>1.0639E-4</v>
      </c>
      <c r="BM98" s="95">
        <v>5.0801999999999996</v>
      </c>
      <c r="BN98" s="95">
        <v>3.5859999999999999</v>
      </c>
      <c r="BO98" s="95">
        <v>2.0051999999999999</v>
      </c>
      <c r="BP98" s="95">
        <v>2.0983000000000001</v>
      </c>
      <c r="BQ98" s="95">
        <v>2.0516999999999999</v>
      </c>
      <c r="BR98" s="95">
        <v>1.556</v>
      </c>
      <c r="BS98" s="95">
        <v>6.5882999999999997E-2</v>
      </c>
      <c r="BT98" s="95">
        <v>3.0285000000000002</v>
      </c>
      <c r="BU98" s="95">
        <v>3.9089999999999998</v>
      </c>
      <c r="BV98" s="95">
        <v>5.4001000000000001</v>
      </c>
      <c r="BW98" s="95">
        <v>3.6827000000000001</v>
      </c>
      <c r="BX98" s="288">
        <v>2.4761000000000002</v>
      </c>
      <c r="BY98" s="95">
        <v>0.54825000000000002</v>
      </c>
      <c r="BZ98" s="95">
        <v>0.01</v>
      </c>
      <c r="CA98" s="95">
        <v>0.1</v>
      </c>
      <c r="CB98" s="295">
        <v>316.36</v>
      </c>
      <c r="CC98" s="95">
        <v>0.20899999999999999</v>
      </c>
      <c r="CD98" s="95">
        <v>13</v>
      </c>
      <c r="CE98" s="95">
        <v>3</v>
      </c>
      <c r="CF98" s="95">
        <v>18</v>
      </c>
      <c r="CG98" s="95">
        <v>13</v>
      </c>
      <c r="CH98" s="95">
        <v>42</v>
      </c>
      <c r="CI98" s="95">
        <v>44</v>
      </c>
      <c r="CJ98" s="295">
        <v>376.59</v>
      </c>
      <c r="CK98" s="95">
        <v>1</v>
      </c>
      <c r="CL98" s="9">
        <f t="shared" si="11"/>
        <v>0.29545418017197506</v>
      </c>
      <c r="CM98" s="9">
        <v>19.591999999999999</v>
      </c>
      <c r="CN98" s="9">
        <v>-155.8931</v>
      </c>
      <c r="CO98" s="95">
        <v>3</v>
      </c>
      <c r="CP98" s="95">
        <v>20</v>
      </c>
      <c r="CQ98" s="95">
        <v>33</v>
      </c>
      <c r="CR98" s="95">
        <v>99.82</v>
      </c>
      <c r="CS98" s="95">
        <v>35.799999999999997</v>
      </c>
      <c r="CT98" s="96" t="s">
        <v>87</v>
      </c>
      <c r="CU98" s="99">
        <v>0.56858796296296299</v>
      </c>
      <c r="CV98" s="96">
        <v>368.7</v>
      </c>
      <c r="CW98" s="95">
        <v>346.2</v>
      </c>
      <c r="CX98" s="95">
        <v>7.7</v>
      </c>
      <c r="CY98" s="95">
        <v>274.7</v>
      </c>
      <c r="CZ98" s="95">
        <v>-92.2</v>
      </c>
      <c r="DA98" s="96" t="s">
        <v>90</v>
      </c>
      <c r="DC98" s="96">
        <v>64.397999999999996</v>
      </c>
    </row>
    <row r="99" spans="1:112" s="77" customFormat="1">
      <c r="A99" s="91"/>
      <c r="H99" s="32"/>
      <c r="I99" s="77">
        <v>440</v>
      </c>
      <c r="J99" s="108" t="s">
        <v>97</v>
      </c>
      <c r="K99" s="291">
        <v>14982.9</v>
      </c>
      <c r="L99" s="291">
        <v>49.4</v>
      </c>
      <c r="M99" s="311">
        <f t="shared" si="10"/>
        <v>44.281096399946868</v>
      </c>
      <c r="N99" s="77">
        <v>1.0376000000000001</v>
      </c>
      <c r="O99" s="77">
        <v>0.16281000000000001</v>
      </c>
      <c r="P99" s="285">
        <v>1.8584000000000001</v>
      </c>
      <c r="Q99" s="77">
        <v>0.32561000000000001</v>
      </c>
      <c r="R99" s="77">
        <v>0.24607999999999999</v>
      </c>
      <c r="S99" s="77">
        <v>0.14074999999999999</v>
      </c>
      <c r="T99" s="77">
        <v>0.10056</v>
      </c>
      <c r="U99" s="77">
        <v>5.9073000000000001E-2</v>
      </c>
      <c r="V99" s="77">
        <v>43.737000000000002</v>
      </c>
      <c r="W99" s="77">
        <v>46.564</v>
      </c>
      <c r="X99" s="311">
        <v>45.151000000000003</v>
      </c>
      <c r="Y99" s="77">
        <v>1.4137</v>
      </c>
      <c r="Z99" s="77">
        <v>2.2526999999999998E-2</v>
      </c>
      <c r="AA99" s="77">
        <v>2.2653E-2</v>
      </c>
      <c r="AB99" s="77">
        <v>2.2582999999999999E-2</v>
      </c>
      <c r="AC99" s="77">
        <v>1.2589E-4</v>
      </c>
      <c r="AD99" s="77">
        <v>328.47</v>
      </c>
      <c r="AE99" s="77">
        <v>3.4180000000000002E-2</v>
      </c>
      <c r="AF99" s="77">
        <v>7.4212999999999996</v>
      </c>
      <c r="AG99" s="77">
        <v>5.9204E-2</v>
      </c>
      <c r="AH99" s="77">
        <v>7.2989999999999999E-2</v>
      </c>
      <c r="AI99" s="77">
        <v>120</v>
      </c>
      <c r="AJ99" s="77">
        <v>2.0395E-2</v>
      </c>
      <c r="AK99" s="77">
        <v>2.6098E-2</v>
      </c>
      <c r="AL99" s="77">
        <v>2.4414000000000002E-2</v>
      </c>
      <c r="AM99" s="77">
        <v>5.7026999999999998E-3</v>
      </c>
      <c r="AN99" s="77">
        <v>252.08</v>
      </c>
      <c r="AO99" s="77">
        <v>4.3944999999999998E-2</v>
      </c>
      <c r="AP99" s="77">
        <v>1.0663</v>
      </c>
      <c r="AQ99" s="77">
        <v>0.10254000000000001</v>
      </c>
      <c r="AR99" s="77">
        <v>1.2532E-2</v>
      </c>
      <c r="AS99" s="77">
        <v>2.7441</v>
      </c>
      <c r="AT99" s="77">
        <v>3.3858000000000001</v>
      </c>
      <c r="AU99" s="77">
        <v>1.9975E-2</v>
      </c>
      <c r="AV99" s="77">
        <v>1.9494999999999998E-2</v>
      </c>
      <c r="AW99" s="77">
        <v>1.7956999999999999E-4</v>
      </c>
      <c r="AX99" s="77">
        <v>2.2329000000000001E-4</v>
      </c>
      <c r="AY99" s="93">
        <v>9.2100000000000003E-5</v>
      </c>
      <c r="AZ99" s="93">
        <v>2.34E-5</v>
      </c>
      <c r="BA99" s="93">
        <v>1.84E-5</v>
      </c>
      <c r="BB99" s="93">
        <v>2.3799999999999999E-5</v>
      </c>
      <c r="BC99" s="77">
        <v>25.827999999999999</v>
      </c>
      <c r="BD99" s="77">
        <v>24.853999999999999</v>
      </c>
      <c r="BE99" s="77">
        <v>3.8635000000000003E-2</v>
      </c>
      <c r="BF99" s="77">
        <v>3.9757000000000001E-2</v>
      </c>
      <c r="BG99" s="77">
        <v>7.0817000000000005E-4</v>
      </c>
      <c r="BH99" s="77">
        <v>6.0787999999999999E-4</v>
      </c>
      <c r="BI99" s="77">
        <v>2.2877999999999999E-4</v>
      </c>
      <c r="BJ99" s="77">
        <v>2.8349000000000001E-4</v>
      </c>
      <c r="BK99" s="93">
        <v>1.9000000000000001E-5</v>
      </c>
      <c r="BL99" s="93">
        <v>2.0800000000000001E-5</v>
      </c>
      <c r="BM99" s="77">
        <v>121.71</v>
      </c>
      <c r="BN99" s="77">
        <v>34.715000000000003</v>
      </c>
      <c r="BO99" s="77">
        <v>50.281999999999996</v>
      </c>
      <c r="BP99" s="77">
        <v>14.528</v>
      </c>
      <c r="BQ99" s="77">
        <v>32.405000000000001</v>
      </c>
      <c r="BR99" s="77">
        <v>26.420999999999999</v>
      </c>
      <c r="BS99" s="77">
        <v>25.282</v>
      </c>
      <c r="BT99" s="77">
        <v>89.307000000000002</v>
      </c>
      <c r="BU99" s="77">
        <v>43.625999999999998</v>
      </c>
      <c r="BV99" s="77">
        <v>7.5522</v>
      </c>
      <c r="BW99" s="77">
        <v>4.5178000000000003</v>
      </c>
      <c r="BX99" s="285">
        <v>3.7559999999999998</v>
      </c>
      <c r="BY99" s="77">
        <v>0.56540000000000001</v>
      </c>
      <c r="BZ99" s="77">
        <v>0.01</v>
      </c>
      <c r="CA99" s="77">
        <v>0.1</v>
      </c>
      <c r="CB99" s="291">
        <v>60.628999999999998</v>
      </c>
      <c r="CC99" s="77">
        <v>0.30299999999999999</v>
      </c>
      <c r="CD99" s="77">
        <v>16</v>
      </c>
      <c r="CE99" s="77">
        <v>59</v>
      </c>
      <c r="CF99" s="77">
        <v>9</v>
      </c>
      <c r="CG99" s="77">
        <v>17</v>
      </c>
      <c r="CH99" s="77">
        <v>50</v>
      </c>
      <c r="CI99" s="77">
        <v>43</v>
      </c>
      <c r="CJ99" s="291">
        <v>830.39</v>
      </c>
      <c r="CK99" s="77">
        <v>1</v>
      </c>
      <c r="CL99" s="58">
        <f t="shared" si="11"/>
        <v>0.28697375981612716</v>
      </c>
      <c r="CM99" s="58">
        <v>-70.662000000000006</v>
      </c>
      <c r="CN99" s="58">
        <v>-8.3209999999999997</v>
      </c>
      <c r="CO99" s="77">
        <v>3</v>
      </c>
      <c r="CP99" s="77">
        <v>20</v>
      </c>
      <c r="CQ99" s="77">
        <v>33</v>
      </c>
      <c r="CR99" s="77">
        <v>134.03</v>
      </c>
      <c r="CS99" s="77">
        <v>205.8</v>
      </c>
      <c r="CT99" s="74" t="s">
        <v>87</v>
      </c>
      <c r="CU99" s="164" t="s">
        <v>128</v>
      </c>
      <c r="CV99" s="77">
        <v>2448</v>
      </c>
      <c r="CW99" s="77">
        <v>51.7</v>
      </c>
      <c r="CX99" s="77">
        <v>1.2</v>
      </c>
      <c r="CY99" s="77">
        <v>347</v>
      </c>
      <c r="CZ99" s="77">
        <v>-19.899999999999999</v>
      </c>
      <c r="DA99" s="74" t="s">
        <v>90</v>
      </c>
      <c r="DC99" s="74">
        <v>-1.284</v>
      </c>
    </row>
    <row r="100" spans="1:112" s="63" customFormat="1">
      <c r="A100" s="90">
        <v>41233</v>
      </c>
      <c r="B100" s="63">
        <v>2.5</v>
      </c>
      <c r="C100" s="63">
        <v>29.6</v>
      </c>
      <c r="D100" s="63">
        <v>33.299999999999997</v>
      </c>
      <c r="E100" s="222">
        <v>-12.2</v>
      </c>
      <c r="F100" s="222">
        <v>-5.3</v>
      </c>
      <c r="G100" s="222">
        <v>5.3</v>
      </c>
      <c r="H100" s="222">
        <f>(E100^2+F100^2+G100^2)^0.5</f>
        <v>14.318519476538068</v>
      </c>
      <c r="I100" s="63">
        <v>8.8999999999999996E-2</v>
      </c>
      <c r="J100" s="66" t="s">
        <v>55</v>
      </c>
      <c r="K100" s="292">
        <v>904.8</v>
      </c>
      <c r="L100" s="292">
        <v>297.39999999999998</v>
      </c>
      <c r="M100" s="312">
        <f t="shared" si="10"/>
        <v>1.1100257525974602</v>
      </c>
      <c r="N100" s="63">
        <v>0.11301</v>
      </c>
      <c r="O100" s="63">
        <v>5.5251000000000001E-2</v>
      </c>
      <c r="P100" s="286">
        <v>0.17605000000000001</v>
      </c>
      <c r="Q100" s="63">
        <v>0.1105</v>
      </c>
      <c r="R100" s="63">
        <v>2.4803E-3</v>
      </c>
      <c r="S100" s="63">
        <v>1.4549999999999999E-3</v>
      </c>
      <c r="T100" s="63">
        <v>2.5641000000000001E-3</v>
      </c>
      <c r="U100" s="63">
        <v>1.5051000000000001E-3</v>
      </c>
      <c r="V100" s="63">
        <v>1.3537999999999999</v>
      </c>
      <c r="W100" s="63">
        <v>1.1328</v>
      </c>
      <c r="X100" s="312">
        <v>1.2433000000000001</v>
      </c>
      <c r="Y100" s="63">
        <v>0.11051999999999999</v>
      </c>
      <c r="Z100" s="63">
        <v>0.90086999999999995</v>
      </c>
      <c r="AA100" s="63">
        <v>0.90090000000000003</v>
      </c>
      <c r="AB100" s="63">
        <v>0.90088000000000001</v>
      </c>
      <c r="AC100" s="83">
        <v>3.0000000000000001E-5</v>
      </c>
      <c r="AD100" s="63">
        <v>2.6789E-2</v>
      </c>
      <c r="AE100" s="63">
        <v>1.2487999999999999</v>
      </c>
      <c r="AF100" s="83">
        <v>2.8100000000000002E-6</v>
      </c>
      <c r="AG100" s="63">
        <v>1.4539</v>
      </c>
      <c r="AH100" s="83">
        <v>3.8299999999999998E-6</v>
      </c>
      <c r="AI100" s="63">
        <v>120</v>
      </c>
      <c r="AJ100" s="63">
        <v>0.88861999999999997</v>
      </c>
      <c r="AK100" s="63">
        <v>0.88878999999999997</v>
      </c>
      <c r="AL100" s="63">
        <v>0.88866999999999996</v>
      </c>
      <c r="AM100" s="63">
        <v>1.7246000000000001E-4</v>
      </c>
      <c r="AN100" s="63">
        <v>3.4625999999999997E-2</v>
      </c>
      <c r="AO100" s="63">
        <v>1.9873000000000001</v>
      </c>
      <c r="AP100" s="83">
        <v>6.3500000000000002E-6</v>
      </c>
      <c r="AQ100" s="63">
        <v>2.6221000000000001</v>
      </c>
      <c r="AR100" s="83">
        <v>8.3599999999999996E-6</v>
      </c>
      <c r="AS100" s="83">
        <v>2.16E-5</v>
      </c>
      <c r="AT100" s="83">
        <v>8.9099999999999994E-6</v>
      </c>
      <c r="AU100" s="63">
        <v>1.1826E-4</v>
      </c>
      <c r="AV100" s="83">
        <v>5.1700000000000003E-5</v>
      </c>
      <c r="AW100" s="83">
        <v>2.3099999999999999E-5</v>
      </c>
      <c r="AX100" s="83">
        <v>5.2799999999999996E-7</v>
      </c>
      <c r="AY100" s="83">
        <v>2.34E-5</v>
      </c>
      <c r="AZ100" s="83">
        <v>7.7400000000000004E-6</v>
      </c>
      <c r="BA100" s="83">
        <v>1.9599999999999999E-5</v>
      </c>
      <c r="BB100" s="83">
        <v>5.5799999999999999E-6</v>
      </c>
      <c r="BC100" s="83">
        <v>2.2399999999999999E-5</v>
      </c>
      <c r="BD100" s="83">
        <v>2.7500000000000001E-5</v>
      </c>
      <c r="BE100" s="63">
        <v>3.9695000000000003E-4</v>
      </c>
      <c r="BF100" s="63">
        <v>2.1079000000000001E-4</v>
      </c>
      <c r="BG100" s="83">
        <v>2.26E-5</v>
      </c>
      <c r="BH100" s="83">
        <v>1.7799999999999999E-5</v>
      </c>
      <c r="BI100" s="83">
        <v>1.8300000000000001E-5</v>
      </c>
      <c r="BJ100" s="83">
        <v>1.33E-5</v>
      </c>
      <c r="BK100" s="83">
        <v>2.4300000000000001E-5</v>
      </c>
      <c r="BL100" s="83">
        <v>2.3099999999999999E-5</v>
      </c>
      <c r="BM100" s="63">
        <v>0.14091000000000001</v>
      </c>
      <c r="BN100" s="63">
        <v>2.3505999999999999E-2</v>
      </c>
      <c r="BO100" s="63">
        <v>3.1101000000000002E-3</v>
      </c>
      <c r="BP100" s="63">
        <v>3.3922000000000002E-3</v>
      </c>
      <c r="BQ100" s="63">
        <v>3.2512000000000001E-3</v>
      </c>
      <c r="BR100" s="63">
        <v>2.0014E-3</v>
      </c>
      <c r="BS100" s="63">
        <v>1.9947000000000001E-4</v>
      </c>
      <c r="BT100" s="63">
        <v>0.13766</v>
      </c>
      <c r="BU100" s="63">
        <v>2.3591000000000001E-2</v>
      </c>
      <c r="BV100" s="63">
        <v>70.977000000000004</v>
      </c>
      <c r="BW100" s="63">
        <v>60.98</v>
      </c>
      <c r="BX100" s="286">
        <v>43.341000000000001</v>
      </c>
      <c r="BY100" s="63">
        <v>3.3898999999999999</v>
      </c>
      <c r="BZ100" s="63">
        <v>0.2</v>
      </c>
      <c r="CA100" s="63">
        <v>6</v>
      </c>
      <c r="CB100" s="292">
        <v>298.70999999999998</v>
      </c>
      <c r="CC100" s="63">
        <v>0.34699999999999998</v>
      </c>
      <c r="CD100" s="63">
        <v>21</v>
      </c>
      <c r="CE100" s="63">
        <v>0</v>
      </c>
      <c r="CF100" s="63">
        <v>0</v>
      </c>
      <c r="CG100" s="63">
        <v>21</v>
      </c>
      <c r="CH100" s="63">
        <v>24</v>
      </c>
      <c r="CI100" s="63">
        <v>19</v>
      </c>
      <c r="CJ100" s="292">
        <v>451.84</v>
      </c>
      <c r="CK100" s="63">
        <v>6</v>
      </c>
      <c r="CL100" s="9">
        <f t="shared" si="11"/>
        <v>0.32222222222222219</v>
      </c>
      <c r="CM100" s="9">
        <v>-1.2422</v>
      </c>
      <c r="CN100" s="9">
        <v>36.827199999999998</v>
      </c>
      <c r="CO100" s="63">
        <v>20</v>
      </c>
      <c r="CP100" s="63">
        <v>37</v>
      </c>
      <c r="CQ100" s="63">
        <v>31</v>
      </c>
      <c r="CT100" s="66"/>
      <c r="CU100" s="66"/>
      <c r="DB100" s="66"/>
      <c r="DC100" s="66">
        <v>0.35099999999999998</v>
      </c>
    </row>
    <row r="101" spans="1:112" s="77" customFormat="1">
      <c r="A101" s="91"/>
      <c r="H101" s="32"/>
      <c r="I101" s="77">
        <v>8.8999999999999996E-2</v>
      </c>
      <c r="J101" s="74" t="s">
        <v>66</v>
      </c>
      <c r="K101" s="291">
        <v>1798.7</v>
      </c>
      <c r="L101" s="291">
        <v>237.3</v>
      </c>
      <c r="M101" s="311">
        <f t="shared" si="10"/>
        <v>2.2755717373990216</v>
      </c>
      <c r="N101" s="77">
        <v>9.1897999999999997E-3</v>
      </c>
      <c r="O101" s="77">
        <v>3.6427E-3</v>
      </c>
      <c r="P101" s="285">
        <v>1.4644000000000001E-2</v>
      </c>
      <c r="Q101" s="77">
        <v>7.2854E-3</v>
      </c>
      <c r="R101" s="77">
        <v>7.5199000000000002E-4</v>
      </c>
      <c r="S101" s="77">
        <v>4.3958000000000002E-4</v>
      </c>
      <c r="T101" s="77">
        <v>8.3425000000000003E-4</v>
      </c>
      <c r="U101" s="77">
        <v>4.9538000000000002E-4</v>
      </c>
      <c r="V101" s="77">
        <v>2.4712000000000001</v>
      </c>
      <c r="W101" s="77">
        <v>2.2593999999999999</v>
      </c>
      <c r="X101" s="311">
        <v>2.3653</v>
      </c>
      <c r="Y101" s="77">
        <v>0.10593</v>
      </c>
      <c r="Z101" s="77">
        <v>0.43878</v>
      </c>
      <c r="AA101" s="77">
        <v>0.44002999999999998</v>
      </c>
      <c r="AB101" s="77">
        <v>0.43945000000000001</v>
      </c>
      <c r="AC101" s="77">
        <v>1.2496E-3</v>
      </c>
      <c r="AD101" s="77">
        <v>2.9039000000000002E-4</v>
      </c>
      <c r="AE101" s="77">
        <v>0.44922000000000001</v>
      </c>
      <c r="AF101" s="93">
        <v>7.7300000000000005E-6</v>
      </c>
      <c r="AG101" s="77">
        <v>0.45654</v>
      </c>
      <c r="AH101" s="93">
        <v>9.7200000000000001E-6</v>
      </c>
      <c r="AI101" s="77">
        <v>120</v>
      </c>
      <c r="AJ101" s="77">
        <v>0.43719000000000002</v>
      </c>
      <c r="AK101" s="77">
        <v>0.44009999999999999</v>
      </c>
      <c r="AL101" s="77">
        <v>0.43945000000000001</v>
      </c>
      <c r="AM101" s="77">
        <v>2.9041000000000002E-3</v>
      </c>
      <c r="AN101" s="77">
        <v>4.7267000000000001E-4</v>
      </c>
      <c r="AO101" s="77">
        <v>0.60546999999999995</v>
      </c>
      <c r="AP101" s="93">
        <v>4.2200000000000003E-6</v>
      </c>
      <c r="AQ101" s="77">
        <v>0.63476999999999995</v>
      </c>
      <c r="AR101" s="93">
        <v>2.4000000000000001E-5</v>
      </c>
      <c r="AS101" s="93">
        <v>1.29E-5</v>
      </c>
      <c r="AT101" s="93">
        <v>5.31E-6</v>
      </c>
      <c r="AU101" s="93">
        <v>1.27E-4</v>
      </c>
      <c r="AV101" s="93">
        <v>1.6050999999999999E-4</v>
      </c>
      <c r="AW101" s="93">
        <v>8.5399999999999996E-6</v>
      </c>
      <c r="AX101" s="93">
        <v>6.7100000000000001E-6</v>
      </c>
      <c r="AY101" s="93">
        <v>5.2700000000000004E-6</v>
      </c>
      <c r="AZ101" s="93">
        <v>5.6099999999999997E-6</v>
      </c>
      <c r="BA101" s="93">
        <v>1.8199999999999999E-6</v>
      </c>
      <c r="BB101" s="93">
        <v>4.7800000000000002E-7</v>
      </c>
      <c r="BC101" s="93">
        <v>1.19E-5</v>
      </c>
      <c r="BD101" s="93">
        <v>1.1E-5</v>
      </c>
      <c r="BE101" s="93">
        <v>7.6899999999999999E-5</v>
      </c>
      <c r="BF101" s="93">
        <v>4.0899999999999998E-5</v>
      </c>
      <c r="BG101" s="93">
        <v>1.0699999999999999E-5</v>
      </c>
      <c r="BH101" s="93">
        <v>4.87E-6</v>
      </c>
      <c r="BI101" s="93">
        <v>3.6899999999999998E-6</v>
      </c>
      <c r="BJ101" s="93">
        <v>2.5600000000000001E-6</v>
      </c>
      <c r="BK101" s="93">
        <v>1.84E-6</v>
      </c>
      <c r="BL101" s="93">
        <v>1.8899999999999999E-6</v>
      </c>
      <c r="BM101" s="77">
        <v>8.9663999999999998E-4</v>
      </c>
      <c r="BN101" s="77">
        <v>1.5242000000000001E-4</v>
      </c>
      <c r="BO101" s="77">
        <v>2.4854E-4</v>
      </c>
      <c r="BP101" s="77">
        <v>3.0981999999999998E-4</v>
      </c>
      <c r="BQ101" s="77">
        <v>2.7918000000000002E-4</v>
      </c>
      <c r="BR101" s="77">
        <v>1.0656E-4</v>
      </c>
      <c r="BS101" s="93">
        <v>4.3300000000000002E-5</v>
      </c>
      <c r="BT101" s="77">
        <v>6.1746000000000001E-4</v>
      </c>
      <c r="BU101" s="77">
        <v>1.8597000000000001E-4</v>
      </c>
      <c r="BV101" s="77">
        <v>19.472999999999999</v>
      </c>
      <c r="BW101" s="77">
        <v>14.948</v>
      </c>
      <c r="BX101" s="285">
        <v>3.2117</v>
      </c>
      <c r="BY101" s="77">
        <v>5.4350000000000002E-2</v>
      </c>
      <c r="BZ101" s="77">
        <v>0.4</v>
      </c>
      <c r="CA101" s="77">
        <v>2.5</v>
      </c>
      <c r="CB101" s="291">
        <v>237.65</v>
      </c>
      <c r="CC101" s="77">
        <v>0.34100000000000003</v>
      </c>
      <c r="CD101" s="77">
        <v>22</v>
      </c>
      <c r="CE101" s="77">
        <v>0</v>
      </c>
      <c r="CF101" s="77">
        <v>0</v>
      </c>
      <c r="CG101" s="77">
        <v>22</v>
      </c>
      <c r="CH101" s="77">
        <v>14</v>
      </c>
      <c r="CI101" s="77">
        <v>13</v>
      </c>
      <c r="CJ101" s="291">
        <v>390.61</v>
      </c>
      <c r="CK101" s="77">
        <v>1</v>
      </c>
      <c r="CL101" s="58">
        <f t="shared" si="11"/>
        <v>0.31001378834884524</v>
      </c>
      <c r="CM101" s="58">
        <v>11.474</v>
      </c>
      <c r="CN101" s="58">
        <v>43.173099999999998</v>
      </c>
      <c r="CO101" s="77">
        <v>20</v>
      </c>
      <c r="CP101" s="77">
        <v>37</v>
      </c>
      <c r="CQ101" s="77">
        <v>31</v>
      </c>
      <c r="CT101" s="74"/>
      <c r="DB101" s="74"/>
      <c r="DC101" s="74">
        <v>6.6219999999999999</v>
      </c>
    </row>
    <row r="102" spans="1:112" s="63" customFormat="1">
      <c r="A102" s="90">
        <v>41170</v>
      </c>
      <c r="B102" s="63">
        <v>1.2</v>
      </c>
      <c r="C102" s="63">
        <v>-52.2</v>
      </c>
      <c r="D102" s="63">
        <v>28.1</v>
      </c>
      <c r="E102" s="222">
        <v>-1.9</v>
      </c>
      <c r="F102" s="222">
        <v>14.1</v>
      </c>
      <c r="G102" s="222">
        <v>-11.5</v>
      </c>
      <c r="H102" s="222">
        <f>(E102^2+F102^2+G102^2)^0.5</f>
        <v>18.293988083520773</v>
      </c>
      <c r="I102" s="63">
        <v>0.67</v>
      </c>
      <c r="J102" s="66" t="s">
        <v>114</v>
      </c>
      <c r="K102" s="292">
        <v>1927.9</v>
      </c>
      <c r="L102" s="292">
        <v>345.8</v>
      </c>
      <c r="M102" s="312">
        <f t="shared" si="10"/>
        <v>2.5283810775960154</v>
      </c>
      <c r="N102" s="63">
        <v>1.1918E-2</v>
      </c>
      <c r="O102" s="63">
        <v>4.5122000000000001E-3</v>
      </c>
      <c r="P102" s="286">
        <v>1.7957999999999998E-2</v>
      </c>
      <c r="Q102" s="63">
        <v>9.0244999999999995E-3</v>
      </c>
      <c r="R102" s="63">
        <v>1.475E-3</v>
      </c>
      <c r="S102" s="63">
        <v>8.6664000000000001E-4</v>
      </c>
      <c r="T102" s="63">
        <v>1.7872999999999999E-3</v>
      </c>
      <c r="U102" s="63">
        <v>1.0528E-3</v>
      </c>
      <c r="V102" s="63">
        <v>2.9207999999999998</v>
      </c>
      <c r="W102" s="63">
        <v>2.5693999999999999</v>
      </c>
      <c r="X102" s="312">
        <v>2.7450999999999999</v>
      </c>
      <c r="Y102" s="63">
        <v>0.17568</v>
      </c>
      <c r="Z102" s="63">
        <v>0.39498</v>
      </c>
      <c r="AA102" s="63">
        <v>0.39587</v>
      </c>
      <c r="AB102" s="63">
        <v>0.39550999999999997</v>
      </c>
      <c r="AC102" s="63">
        <v>8.9369999999999998E-4</v>
      </c>
      <c r="AD102" s="63">
        <v>7.2984000000000005E-4</v>
      </c>
      <c r="AE102" s="63">
        <v>0.40283000000000002</v>
      </c>
      <c r="AF102" s="83">
        <v>2.1500000000000001E-5</v>
      </c>
      <c r="AG102" s="63">
        <v>0.42725000000000002</v>
      </c>
      <c r="AH102" s="83">
        <v>1.6699999999999999E-5</v>
      </c>
      <c r="AI102" s="63">
        <v>80</v>
      </c>
      <c r="AJ102" s="63">
        <v>0.36486000000000002</v>
      </c>
      <c r="AK102" s="63">
        <v>0.38324000000000003</v>
      </c>
      <c r="AL102" s="63">
        <v>0.37108999999999998</v>
      </c>
      <c r="AM102" s="63">
        <v>1.8380000000000001E-2</v>
      </c>
      <c r="AN102" s="63">
        <v>8.1994999999999995E-4</v>
      </c>
      <c r="AO102" s="63">
        <v>0.50780999999999998</v>
      </c>
      <c r="AP102" s="83">
        <v>3.5299999999999997E-5</v>
      </c>
      <c r="AQ102" s="63">
        <v>0.57616999999999996</v>
      </c>
      <c r="AR102" s="83">
        <v>3.3800000000000002E-5</v>
      </c>
      <c r="AS102" s="83">
        <v>2.3900000000000002E-5</v>
      </c>
      <c r="AT102" s="83">
        <v>2.58E-5</v>
      </c>
      <c r="AU102" s="63">
        <v>2.2219000000000001E-4</v>
      </c>
      <c r="AV102" s="83">
        <v>4.0200000000000001E-5</v>
      </c>
      <c r="AW102" s="83">
        <v>2.0800000000000001E-5</v>
      </c>
      <c r="AX102" s="83">
        <v>1.9000000000000001E-5</v>
      </c>
      <c r="AY102" s="83">
        <v>9.4199999999999996E-6</v>
      </c>
      <c r="AZ102" s="83">
        <v>2.5100000000000001E-6</v>
      </c>
      <c r="BA102" s="83">
        <v>3.89E-6</v>
      </c>
      <c r="BB102" s="83">
        <v>2.9799999999999998E-6</v>
      </c>
      <c r="BC102" s="83">
        <v>8.1100000000000006E-5</v>
      </c>
      <c r="BD102" s="83">
        <v>6.2100000000000005E-5</v>
      </c>
      <c r="BE102" s="63">
        <v>2.7008000000000002E-4</v>
      </c>
      <c r="BF102" s="63">
        <v>3.0655999999999999E-4</v>
      </c>
      <c r="BG102" s="83">
        <v>3.3599999999999997E-5</v>
      </c>
      <c r="BH102" s="83">
        <v>2.0699999999999998E-5</v>
      </c>
      <c r="BI102" s="83">
        <v>1.36E-5</v>
      </c>
      <c r="BJ102" s="83">
        <v>1.3900000000000001E-5</v>
      </c>
      <c r="BK102" s="83">
        <v>8.1699999999999997E-6</v>
      </c>
      <c r="BL102" s="83">
        <v>1.0499999999999999E-5</v>
      </c>
      <c r="BM102" s="63">
        <v>2.9951000000000001E-3</v>
      </c>
      <c r="BN102" s="63">
        <v>1.3308E-3</v>
      </c>
      <c r="BO102" s="63">
        <v>9.3736999999999998E-4</v>
      </c>
      <c r="BP102" s="63">
        <v>1.5246000000000001E-3</v>
      </c>
      <c r="BQ102" s="63">
        <v>1.2310000000000001E-3</v>
      </c>
      <c r="BR102" s="63">
        <v>1.1088999999999999E-3</v>
      </c>
      <c r="BS102" s="63">
        <v>4.1522999999999999E-4</v>
      </c>
      <c r="BT102" s="63">
        <v>1.7641E-3</v>
      </c>
      <c r="BU102" s="63">
        <v>1.7323E-3</v>
      </c>
      <c r="BV102" s="63">
        <v>12.175000000000001</v>
      </c>
      <c r="BW102" s="63">
        <v>9.4131999999999998</v>
      </c>
      <c r="BX102" s="286">
        <v>2.4331</v>
      </c>
      <c r="BY102" s="63">
        <v>0.18126999999999999</v>
      </c>
      <c r="BZ102" s="63">
        <v>0.3</v>
      </c>
      <c r="CA102" s="63">
        <v>1.5</v>
      </c>
      <c r="CB102" s="292">
        <v>348.01</v>
      </c>
      <c r="CC102" s="63">
        <v>0.34799999999999998</v>
      </c>
      <c r="CD102" s="63">
        <v>21</v>
      </c>
      <c r="CE102" s="63">
        <v>0</v>
      </c>
      <c r="CF102" s="63">
        <v>0</v>
      </c>
      <c r="CG102" s="63">
        <v>21</v>
      </c>
      <c r="CH102" s="63">
        <v>21</v>
      </c>
      <c r="CI102" s="63">
        <v>14</v>
      </c>
      <c r="CJ102" s="292">
        <v>388.37</v>
      </c>
      <c r="CK102" s="63">
        <v>1</v>
      </c>
      <c r="CL102" s="9">
        <f t="shared" si="11"/>
        <v>0.30146989835809229</v>
      </c>
      <c r="CM102" s="9">
        <v>-15.638</v>
      </c>
      <c r="CN102" s="9">
        <v>-48.015999999999998</v>
      </c>
      <c r="CO102" s="63">
        <v>19</v>
      </c>
      <c r="CP102" s="63">
        <v>34</v>
      </c>
      <c r="CQ102" s="63">
        <v>39</v>
      </c>
      <c r="CT102" s="66"/>
      <c r="DC102" s="66">
        <v>-4.17</v>
      </c>
    </row>
    <row r="103" spans="1:112" s="95" customFormat="1">
      <c r="A103" s="97"/>
      <c r="H103" s="32"/>
      <c r="I103" s="95">
        <v>0.67</v>
      </c>
      <c r="J103" s="96" t="s">
        <v>103</v>
      </c>
      <c r="K103" s="295">
        <v>2633.3</v>
      </c>
      <c r="L103" s="295">
        <v>44.2</v>
      </c>
      <c r="M103" s="312">
        <f t="shared" si="10"/>
        <v>0.90620752152242867</v>
      </c>
      <c r="N103" s="95">
        <v>1.5035E-2</v>
      </c>
      <c r="O103" s="95">
        <v>3.8321000000000002E-3</v>
      </c>
      <c r="P103" s="288">
        <v>2.9361999999999999E-2</v>
      </c>
      <c r="Q103" s="95">
        <v>7.6642999999999998E-3</v>
      </c>
      <c r="R103" s="95">
        <v>2.7104E-3</v>
      </c>
      <c r="S103" s="95">
        <v>1.6443E-3</v>
      </c>
      <c r="T103" s="95">
        <v>3.3398E-3</v>
      </c>
      <c r="U103" s="95">
        <v>1.9970999999999999E-3</v>
      </c>
      <c r="V103" s="95">
        <v>0.94386999999999999</v>
      </c>
      <c r="W103" s="95">
        <v>0.86248000000000002</v>
      </c>
      <c r="X103" s="312">
        <v>0.90317000000000003</v>
      </c>
      <c r="Y103" s="95">
        <v>4.0696999999999997E-2</v>
      </c>
      <c r="Z103" s="95">
        <v>1.1015999999999999</v>
      </c>
      <c r="AA103" s="95">
        <v>1.1052</v>
      </c>
      <c r="AB103" s="95">
        <v>1.1034999999999999</v>
      </c>
      <c r="AC103" s="95">
        <v>3.6050000000000001E-3</v>
      </c>
      <c r="AD103" s="95">
        <v>2.6253000000000001E-3</v>
      </c>
      <c r="AE103" s="95">
        <v>1.1376999999999999</v>
      </c>
      <c r="AF103" s="95">
        <v>2.3686000000000001E-4</v>
      </c>
      <c r="AG103" s="95">
        <v>1.1768000000000001</v>
      </c>
      <c r="AH103" s="95">
        <v>3.2153999999999999E-4</v>
      </c>
      <c r="AI103" s="95">
        <v>60</v>
      </c>
      <c r="AJ103" s="95">
        <v>1.0236000000000001</v>
      </c>
      <c r="AK103" s="95">
        <v>1.0287999999999999</v>
      </c>
      <c r="AL103" s="95">
        <v>1.0254000000000001</v>
      </c>
      <c r="AM103" s="95">
        <v>5.1752999999999999E-3</v>
      </c>
      <c r="AN103" s="95">
        <v>3.0479000000000001E-3</v>
      </c>
      <c r="AO103" s="95">
        <v>1.0645</v>
      </c>
      <c r="AP103" s="95">
        <v>1.0997000000000001E-4</v>
      </c>
      <c r="AQ103" s="95">
        <v>1.1328</v>
      </c>
      <c r="AR103" s="95">
        <v>1.137E-4</v>
      </c>
      <c r="AS103" s="95">
        <v>1.3155E-4</v>
      </c>
      <c r="AT103" s="95">
        <v>1.6576000000000001E-4</v>
      </c>
      <c r="AU103" s="95">
        <v>3.2772000000000001E-3</v>
      </c>
      <c r="AV103" s="95">
        <v>2.4499999999999999E-3</v>
      </c>
      <c r="AW103" s="95">
        <v>6.7433E-4</v>
      </c>
      <c r="AX103" s="95">
        <v>4.1512999999999999E-4</v>
      </c>
      <c r="AY103" s="95">
        <v>3.2437999999999998E-4</v>
      </c>
      <c r="AZ103" s="95">
        <v>2.8558000000000001E-4</v>
      </c>
      <c r="BA103" s="98">
        <v>7.7899999999999996E-5</v>
      </c>
      <c r="BB103" s="98">
        <v>8.6399999999999999E-5</v>
      </c>
      <c r="BC103" s="98">
        <v>6.0300000000000002E-5</v>
      </c>
      <c r="BD103" s="98">
        <v>7.4099999999999999E-5</v>
      </c>
      <c r="BE103" s="95">
        <v>7.7809000000000003E-3</v>
      </c>
      <c r="BF103" s="95">
        <v>8.4121000000000005E-3</v>
      </c>
      <c r="BG103" s="95">
        <v>9.3581999999999997E-4</v>
      </c>
      <c r="BH103" s="95">
        <v>1.0096E-3</v>
      </c>
      <c r="BI103" s="95">
        <v>2.3528000000000001E-4</v>
      </c>
      <c r="BJ103" s="95">
        <v>1.8613000000000001E-4</v>
      </c>
      <c r="BK103" s="95">
        <v>1.4295000000000001E-4</v>
      </c>
      <c r="BL103" s="95">
        <v>1.5351000000000001E-4</v>
      </c>
      <c r="BM103" s="95">
        <v>2.4754999999999998E-3</v>
      </c>
      <c r="BN103" s="95">
        <v>9.4987000000000001E-4</v>
      </c>
      <c r="BO103" s="95">
        <v>1.0306E-3</v>
      </c>
      <c r="BP103" s="95">
        <v>1.3990000000000001E-3</v>
      </c>
      <c r="BQ103" s="95">
        <v>1.2148E-3</v>
      </c>
      <c r="BR103" s="95">
        <v>3.6901000000000002E-4</v>
      </c>
      <c r="BS103" s="95">
        <v>2.6046000000000001E-4</v>
      </c>
      <c r="BT103" s="95">
        <v>1.2607E-3</v>
      </c>
      <c r="BU103" s="95">
        <v>1.0189999999999999E-3</v>
      </c>
      <c r="BV103" s="95">
        <v>10.833</v>
      </c>
      <c r="BW103" s="95">
        <v>7.1547000000000001</v>
      </c>
      <c r="BX103" s="288">
        <v>2.0377999999999998</v>
      </c>
      <c r="BY103" s="95">
        <v>6.7367999999999997E-2</v>
      </c>
      <c r="BZ103" s="95">
        <v>1</v>
      </c>
      <c r="CA103" s="95">
        <v>1.8</v>
      </c>
      <c r="CB103" s="295">
        <v>42.396999999999998</v>
      </c>
      <c r="CC103" s="95">
        <v>0.34799999999999998</v>
      </c>
      <c r="CD103" s="95">
        <v>21</v>
      </c>
      <c r="CE103" s="95">
        <v>40</v>
      </c>
      <c r="CF103" s="95">
        <v>0</v>
      </c>
      <c r="CG103" s="95">
        <v>22</v>
      </c>
      <c r="CH103" s="95">
        <v>3</v>
      </c>
      <c r="CI103" s="95">
        <v>23</v>
      </c>
      <c r="CJ103" s="295">
        <v>115.1</v>
      </c>
      <c r="CK103" s="95">
        <v>1</v>
      </c>
      <c r="CL103" s="9">
        <f t="shared" si="11"/>
        <v>0.29508068130883014</v>
      </c>
      <c r="CM103" s="9">
        <v>-16.215229999999998</v>
      </c>
      <c r="CN103" s="9">
        <v>-68.453450000000004</v>
      </c>
      <c r="CO103" s="95">
        <v>19</v>
      </c>
      <c r="CP103" s="95">
        <v>34</v>
      </c>
      <c r="CQ103" s="95">
        <v>39</v>
      </c>
      <c r="CT103" s="96"/>
      <c r="DC103" s="96">
        <v>10.587</v>
      </c>
    </row>
    <row r="104" spans="1:112" s="141" customFormat="1">
      <c r="A104" s="158">
        <v>41162</v>
      </c>
      <c r="B104" s="141">
        <v>-69.8</v>
      </c>
      <c r="C104" s="141">
        <v>-111.7</v>
      </c>
      <c r="D104" s="141">
        <v>23.8</v>
      </c>
      <c r="E104" s="201">
        <v>-10.199999999999999</v>
      </c>
      <c r="F104" s="201">
        <v>-5.2</v>
      </c>
      <c r="G104" s="201">
        <v>12.4</v>
      </c>
      <c r="H104" s="32">
        <f>(E104^2+F104^2+G104^2)^0.5</f>
        <v>16.877203559831827</v>
      </c>
      <c r="I104" s="141">
        <v>8.2000000000000003E-2</v>
      </c>
      <c r="J104" s="155" t="s">
        <v>106</v>
      </c>
      <c r="K104" s="278">
        <v>2757.1</v>
      </c>
      <c r="L104" s="278">
        <v>215.2</v>
      </c>
      <c r="M104" s="306">
        <f t="shared" si="10"/>
        <v>1.0126069566097919</v>
      </c>
      <c r="N104" s="141">
        <v>6.4909999999999995E-2</v>
      </c>
      <c r="O104" s="141">
        <v>2.1461000000000001E-2</v>
      </c>
      <c r="P104" s="272">
        <v>8.8363999999999998E-2</v>
      </c>
      <c r="Q104" s="141">
        <v>4.2922000000000002E-2</v>
      </c>
      <c r="R104" s="141">
        <v>1.2233000000000001E-2</v>
      </c>
      <c r="S104" s="141">
        <v>7.1317000000000004E-3</v>
      </c>
      <c r="T104" s="141">
        <v>1.1566999999999999E-2</v>
      </c>
      <c r="U104" s="141">
        <v>6.9321000000000001E-3</v>
      </c>
      <c r="V104" s="141">
        <v>2.0257999999999998</v>
      </c>
      <c r="W104" s="141">
        <v>2.4275000000000002</v>
      </c>
      <c r="X104" s="306">
        <v>2.2267000000000001</v>
      </c>
      <c r="Y104" s="141">
        <v>0.20086000000000001</v>
      </c>
      <c r="Z104" s="141">
        <v>0.98753000000000002</v>
      </c>
      <c r="AA104" s="141">
        <v>0.98758999999999997</v>
      </c>
      <c r="AB104" s="141">
        <v>0.98755000000000004</v>
      </c>
      <c r="AC104" s="160">
        <v>5.7599999999999997E-5</v>
      </c>
      <c r="AD104" s="141">
        <v>6.1231999999999997E-3</v>
      </c>
      <c r="AE104" s="141">
        <v>0.99975999999999998</v>
      </c>
      <c r="AF104" s="141">
        <v>1.5906000000000001E-4</v>
      </c>
      <c r="AG104" s="141">
        <v>1.0144</v>
      </c>
      <c r="AH104" s="141">
        <v>2.5295999999999999E-4</v>
      </c>
      <c r="AI104" s="141">
        <v>100</v>
      </c>
      <c r="AJ104" s="141">
        <v>0.85411999999999999</v>
      </c>
      <c r="AK104" s="141">
        <v>0.86226000000000003</v>
      </c>
      <c r="AL104" s="141">
        <v>0.85938000000000003</v>
      </c>
      <c r="AM104" s="141">
        <v>8.1466999999999998E-3</v>
      </c>
      <c r="AN104" s="141">
        <v>5.6937999999999997E-3</v>
      </c>
      <c r="AO104" s="141">
        <v>0.88866999999999996</v>
      </c>
      <c r="AP104" s="141">
        <v>3.5155000000000001E-4</v>
      </c>
      <c r="AQ104" s="141">
        <v>0.96679999999999999</v>
      </c>
      <c r="AR104" s="160">
        <v>6.5599999999999995E-5</v>
      </c>
      <c r="AS104" s="160">
        <v>1.5299999999999999E-5</v>
      </c>
      <c r="AT104" s="160">
        <v>1.4600000000000001E-5</v>
      </c>
      <c r="AU104" s="141">
        <v>0.24809</v>
      </c>
      <c r="AV104" s="141">
        <v>0.10557999999999999</v>
      </c>
      <c r="AW104" s="141">
        <v>1.1271E-3</v>
      </c>
      <c r="AX104" s="141">
        <v>7.4839000000000004E-4</v>
      </c>
      <c r="AY104" s="141">
        <v>4.0772999999999997E-4</v>
      </c>
      <c r="AZ104" s="141">
        <v>3.6059999999999998E-4</v>
      </c>
      <c r="BA104" s="141">
        <v>1.6615E-4</v>
      </c>
      <c r="BB104" s="141">
        <v>1.5187999999999999E-4</v>
      </c>
      <c r="BC104" s="141">
        <v>3.0648999999999997E-4</v>
      </c>
      <c r="BD104" s="141">
        <v>2.8533999999999998E-4</v>
      </c>
      <c r="BE104" s="141">
        <v>0.10564</v>
      </c>
      <c r="BF104" s="141">
        <v>0.17635000000000001</v>
      </c>
      <c r="BG104" s="141">
        <v>3.8538999999999999E-3</v>
      </c>
      <c r="BH104" s="141">
        <v>3.9972000000000002E-3</v>
      </c>
      <c r="BI104" s="141">
        <v>5.6384000000000002E-4</v>
      </c>
      <c r="BJ104" s="141">
        <v>6.3372000000000005E-4</v>
      </c>
      <c r="BK104" s="141">
        <v>2.0937000000000001E-4</v>
      </c>
      <c r="BL104" s="141">
        <v>2.1159E-4</v>
      </c>
      <c r="BM104" s="141">
        <v>0.10970000000000001</v>
      </c>
      <c r="BN104" s="141">
        <v>7.9516000000000003E-2</v>
      </c>
      <c r="BO104" s="141">
        <v>7.8403E-2</v>
      </c>
      <c r="BP104" s="141">
        <v>6.6267999999999994E-2</v>
      </c>
      <c r="BQ104" s="141">
        <v>7.2335999999999998E-2</v>
      </c>
      <c r="BR104" s="141">
        <v>3.7145999999999998E-2</v>
      </c>
      <c r="BS104" s="141">
        <v>8.5807000000000001E-3</v>
      </c>
      <c r="BT104" s="141">
        <v>3.7366999999999997E-2</v>
      </c>
      <c r="BU104" s="141">
        <v>8.7763999999999995E-2</v>
      </c>
      <c r="BV104" s="141">
        <v>7.2233999999999998</v>
      </c>
      <c r="BW104" s="141">
        <v>5.4813000000000001</v>
      </c>
      <c r="BX104" s="272">
        <v>1.5165999999999999</v>
      </c>
      <c r="BY104" s="141">
        <v>0.13636999999999999</v>
      </c>
      <c r="BZ104" s="141">
        <v>0.5</v>
      </c>
      <c r="CA104" s="141">
        <v>2.5</v>
      </c>
      <c r="CB104" s="278">
        <v>214.7</v>
      </c>
      <c r="CC104" s="141">
        <v>0.35899999999999999</v>
      </c>
      <c r="CD104" s="141">
        <v>3</v>
      </c>
      <c r="CE104" s="141">
        <v>15</v>
      </c>
      <c r="CF104" s="141">
        <v>0</v>
      </c>
      <c r="CG104" s="141">
        <v>3</v>
      </c>
      <c r="CH104" s="141">
        <v>34</v>
      </c>
      <c r="CI104" s="141">
        <v>48</v>
      </c>
      <c r="CJ104" s="278">
        <v>435.1</v>
      </c>
      <c r="CK104" s="141">
        <v>1</v>
      </c>
      <c r="CL104" s="111">
        <f t="shared" si="11"/>
        <v>0.30377919788453062</v>
      </c>
      <c r="CM104" s="111">
        <v>-54.580570000000002</v>
      </c>
      <c r="CN104" s="111">
        <v>-67.309229999999999</v>
      </c>
      <c r="CO104" s="141">
        <v>1</v>
      </c>
      <c r="CP104" s="141">
        <v>3</v>
      </c>
      <c r="CQ104" s="141">
        <v>32</v>
      </c>
      <c r="CT104" s="155"/>
      <c r="DC104" s="155">
        <v>46.523000000000003</v>
      </c>
    </row>
    <row r="105" spans="1:112" s="141" customFormat="1">
      <c r="A105" s="158">
        <v>41147</v>
      </c>
      <c r="B105" s="141">
        <v>11.8</v>
      </c>
      <c r="C105" s="141">
        <v>117</v>
      </c>
      <c r="D105" s="141">
        <v>36</v>
      </c>
      <c r="E105" s="201">
        <v>5</v>
      </c>
      <c r="F105" s="201">
        <v>-11.6</v>
      </c>
      <c r="G105" s="201">
        <v>-0.7</v>
      </c>
      <c r="H105" s="32">
        <f>(E105^2+F105^2+G105^2)^0.5</f>
        <v>12.651086909827155</v>
      </c>
      <c r="I105" s="141">
        <v>0.68</v>
      </c>
      <c r="J105" s="155" t="s">
        <v>56</v>
      </c>
      <c r="K105" s="278">
        <v>1980.3</v>
      </c>
      <c r="L105" s="278">
        <v>285.2</v>
      </c>
      <c r="M105" s="306">
        <f t="shared" si="10"/>
        <v>1.1130403811050265</v>
      </c>
      <c r="N105" s="141">
        <v>1.2153000000000001E-2</v>
      </c>
      <c r="O105" s="141">
        <v>1.7499E-3</v>
      </c>
      <c r="P105" s="272">
        <v>1.9297999999999999E-2</v>
      </c>
      <c r="Q105" s="141">
        <v>3.4998999999999998E-3</v>
      </c>
      <c r="R105" s="141">
        <v>1.7177E-3</v>
      </c>
      <c r="S105" s="141">
        <v>9.9996000000000004E-4</v>
      </c>
      <c r="T105" s="141">
        <v>1.6949000000000001E-3</v>
      </c>
      <c r="U105" s="141">
        <v>1.0020999999999999E-3</v>
      </c>
      <c r="V105" s="141">
        <v>1.3772</v>
      </c>
      <c r="W105" s="141">
        <v>1.4297</v>
      </c>
      <c r="X105" s="306">
        <v>1.4034</v>
      </c>
      <c r="Y105" s="141">
        <v>2.6224999999999998E-2</v>
      </c>
      <c r="Z105" s="141">
        <v>0.89812999999999998</v>
      </c>
      <c r="AA105" s="141">
        <v>0.89858000000000005</v>
      </c>
      <c r="AB105" s="141">
        <v>0.89844000000000002</v>
      </c>
      <c r="AC105" s="141">
        <v>4.5109000000000002E-4</v>
      </c>
      <c r="AD105" s="141">
        <v>3.7762000000000001E-4</v>
      </c>
      <c r="AE105" s="141">
        <v>0.91308999999999996</v>
      </c>
      <c r="AF105" s="160">
        <v>6.5400000000000001E-6</v>
      </c>
      <c r="AG105" s="141">
        <v>0.93018000000000001</v>
      </c>
      <c r="AH105" s="160">
        <v>1.1399999999999999E-5</v>
      </c>
      <c r="AI105" s="141">
        <v>120</v>
      </c>
      <c r="AJ105" s="141">
        <v>0.88590999999999998</v>
      </c>
      <c r="AK105" s="141">
        <v>0.89910000000000001</v>
      </c>
      <c r="AL105" s="141">
        <v>0.89354999999999996</v>
      </c>
      <c r="AM105" s="141">
        <v>1.3188E-2</v>
      </c>
      <c r="AN105" s="141">
        <v>4.8644999999999998E-4</v>
      </c>
      <c r="AO105" s="141">
        <v>0.93262</v>
      </c>
      <c r="AP105" s="160">
        <v>1.45E-5</v>
      </c>
      <c r="AQ105" s="141">
        <v>0.95703000000000005</v>
      </c>
      <c r="AR105" s="160">
        <v>6.6000000000000003E-6</v>
      </c>
      <c r="AS105" s="160">
        <v>9.6099999999999995E-6</v>
      </c>
      <c r="AT105" s="160">
        <v>9.4599999999999992E-6</v>
      </c>
      <c r="AU105" s="141">
        <v>2.2975000000000001E-3</v>
      </c>
      <c r="AV105" s="141">
        <v>2.8262000000000001E-3</v>
      </c>
      <c r="AW105" s="141">
        <v>2.1078000000000001E-4</v>
      </c>
      <c r="AX105" s="141">
        <v>2.3023E-4</v>
      </c>
      <c r="AY105" s="160">
        <v>6.6000000000000003E-6</v>
      </c>
      <c r="AZ105" s="160">
        <v>2.0999999999999998E-6</v>
      </c>
      <c r="BA105" s="160">
        <v>1.27E-5</v>
      </c>
      <c r="BB105" s="160">
        <v>6.4200000000000004E-6</v>
      </c>
      <c r="BC105" s="160">
        <v>1.8700000000000001E-5</v>
      </c>
      <c r="BD105" s="160">
        <v>2.5000000000000001E-5</v>
      </c>
      <c r="BE105" s="141">
        <v>5.5043000000000002E-3</v>
      </c>
      <c r="BF105" s="141">
        <v>4.5999999999999999E-3</v>
      </c>
      <c r="BG105" s="160">
        <v>8.9800000000000001E-5</v>
      </c>
      <c r="BH105" s="141">
        <v>1.1697999999999999E-4</v>
      </c>
      <c r="BI105" s="160">
        <v>2.5999999999999998E-5</v>
      </c>
      <c r="BJ105" s="160">
        <v>2.9899999999999998E-5</v>
      </c>
      <c r="BK105" s="160">
        <v>9.0499999999999997E-6</v>
      </c>
      <c r="BL105" s="160">
        <v>6.1399999999999997E-6</v>
      </c>
      <c r="BM105" s="141">
        <v>2.0734999999999998E-3</v>
      </c>
      <c r="BN105" s="141">
        <v>4.1362000000000001E-4</v>
      </c>
      <c r="BO105" s="141">
        <v>8.4747000000000002E-4</v>
      </c>
      <c r="BP105" s="141">
        <v>8.5119000000000004E-4</v>
      </c>
      <c r="BQ105" s="141">
        <v>8.4933000000000003E-4</v>
      </c>
      <c r="BR105" s="160">
        <v>8.2799999999999993E-5</v>
      </c>
      <c r="BS105" s="160">
        <v>2.6299999999999998E-6</v>
      </c>
      <c r="BT105" s="141">
        <v>1.2241999999999999E-3</v>
      </c>
      <c r="BU105" s="141">
        <v>4.2182999999999999E-4</v>
      </c>
      <c r="BV105" s="141">
        <v>11.234999999999999</v>
      </c>
      <c r="BW105" s="141">
        <v>6.8506</v>
      </c>
      <c r="BX105" s="272">
        <v>2.4413</v>
      </c>
      <c r="BY105" s="141">
        <v>0.16879</v>
      </c>
      <c r="BZ105" s="141">
        <v>0.6</v>
      </c>
      <c r="CA105" s="141">
        <v>2.5</v>
      </c>
      <c r="CB105" s="278">
        <v>282.49</v>
      </c>
      <c r="CC105" s="141">
        <v>0.34699999999999998</v>
      </c>
      <c r="CD105" s="141">
        <v>16</v>
      </c>
      <c r="CE105" s="141">
        <v>20</v>
      </c>
      <c r="CF105" s="141">
        <v>0</v>
      </c>
      <c r="CG105" s="141">
        <v>16</v>
      </c>
      <c r="CH105" s="141">
        <v>55</v>
      </c>
      <c r="CI105" s="141">
        <v>5</v>
      </c>
      <c r="CJ105" s="278">
        <v>269.8</v>
      </c>
      <c r="CK105" s="141">
        <v>1</v>
      </c>
      <c r="CL105" s="111">
        <f t="shared" si="11"/>
        <v>0.27665549036043585</v>
      </c>
      <c r="CM105" s="111">
        <v>7.5354700000000001</v>
      </c>
      <c r="CN105" s="111">
        <v>134.54701</v>
      </c>
      <c r="CO105" s="141">
        <v>14</v>
      </c>
      <c r="CP105" s="141">
        <v>55</v>
      </c>
      <c r="CQ105" s="141">
        <v>47</v>
      </c>
      <c r="CT105" s="155"/>
      <c r="DC105" s="155">
        <v>-4.03</v>
      </c>
    </row>
    <row r="106" spans="1:112" s="63" customFormat="1">
      <c r="A106" s="90">
        <v>40980</v>
      </c>
      <c r="B106" s="63">
        <v>2.5</v>
      </c>
      <c r="C106" s="63">
        <v>139.80000000000001</v>
      </c>
      <c r="D106" s="63">
        <v>25</v>
      </c>
      <c r="E106" s="222">
        <v>0.1</v>
      </c>
      <c r="F106" s="222">
        <v>-11.8</v>
      </c>
      <c r="G106" s="222">
        <v>0.3</v>
      </c>
      <c r="H106" s="222">
        <f>(E106^2+F106^2+G106^2)^0.5</f>
        <v>11.804236527620073</v>
      </c>
      <c r="I106" s="63">
        <v>0.3</v>
      </c>
      <c r="J106" s="66" t="s">
        <v>56</v>
      </c>
      <c r="K106" s="292">
        <v>807.4</v>
      </c>
      <c r="L106" s="292">
        <v>133.6</v>
      </c>
      <c r="M106" s="312">
        <f t="shared" si="10"/>
        <v>1.4422522210684205</v>
      </c>
      <c r="N106" s="63">
        <v>2.9793E-2</v>
      </c>
      <c r="O106" s="63">
        <v>7.7185999999999999E-3</v>
      </c>
      <c r="P106" s="286">
        <v>5.3076999999999999E-2</v>
      </c>
      <c r="Q106" s="63">
        <v>1.5436999999999999E-2</v>
      </c>
      <c r="R106" s="63">
        <v>4.6898E-3</v>
      </c>
      <c r="S106" s="63">
        <v>2.7434999999999998E-3</v>
      </c>
      <c r="T106" s="63">
        <v>5.0629000000000004E-3</v>
      </c>
      <c r="U106" s="63">
        <v>3.0473000000000002E-3</v>
      </c>
      <c r="V106" s="63">
        <v>1.6595</v>
      </c>
      <c r="W106" s="63">
        <v>1.7625999999999999</v>
      </c>
      <c r="X106" s="312">
        <v>1.7111000000000001</v>
      </c>
      <c r="Y106" s="63">
        <v>5.1507999999999998E-2</v>
      </c>
      <c r="Z106" s="63">
        <v>0.68079000000000001</v>
      </c>
      <c r="AA106" s="63">
        <v>0.70572999999999997</v>
      </c>
      <c r="AB106" s="63">
        <v>0.69335999999999998</v>
      </c>
      <c r="AC106" s="63">
        <v>2.4944000000000001E-2</v>
      </c>
      <c r="AD106" s="63">
        <v>1.5276000000000001E-3</v>
      </c>
      <c r="AE106" s="63">
        <v>0.76171999999999995</v>
      </c>
      <c r="AF106" s="63">
        <v>1.8692000000000001E-4</v>
      </c>
      <c r="AG106" s="63">
        <v>0.87890999999999997</v>
      </c>
      <c r="AH106" s="63">
        <v>1.4364E-4</v>
      </c>
      <c r="AI106" s="63">
        <v>50</v>
      </c>
      <c r="AJ106" s="63">
        <v>0.65932999999999997</v>
      </c>
      <c r="AK106" s="63">
        <v>0.71304999999999996</v>
      </c>
      <c r="AL106" s="63">
        <v>0.68359000000000003</v>
      </c>
      <c r="AM106" s="63">
        <v>5.3712000000000003E-2</v>
      </c>
      <c r="AN106" s="63">
        <v>2.3031000000000002E-3</v>
      </c>
      <c r="AO106" s="63">
        <v>0.76171999999999995</v>
      </c>
      <c r="AP106" s="63">
        <v>1.506E-4</v>
      </c>
      <c r="AQ106" s="63">
        <v>0.89844000000000002</v>
      </c>
      <c r="AR106" s="63">
        <v>1.8045999999999999E-4</v>
      </c>
      <c r="AS106" s="63">
        <v>1.9332999999999999E-4</v>
      </c>
      <c r="AT106" s="63">
        <v>1.5250999999999999E-4</v>
      </c>
      <c r="AU106" s="63">
        <v>4.5075000000000002E-3</v>
      </c>
      <c r="AV106" s="63">
        <v>3.3804999999999998E-3</v>
      </c>
      <c r="AW106" s="63">
        <v>5.5818000000000003E-4</v>
      </c>
      <c r="AX106" s="63">
        <v>6.3533000000000003E-4</v>
      </c>
      <c r="AY106" s="63">
        <v>1.7354999999999999E-4</v>
      </c>
      <c r="AZ106" s="63">
        <v>2.0436E-4</v>
      </c>
      <c r="BA106" s="63">
        <v>1.3003E-4</v>
      </c>
      <c r="BB106" s="63">
        <v>1.4242000000000001E-4</v>
      </c>
      <c r="BC106" s="63">
        <v>5.2857999999999996E-4</v>
      </c>
      <c r="BD106" s="63">
        <v>3.8363999999999998E-4</v>
      </c>
      <c r="BE106" s="63">
        <v>4.1827000000000001E-3</v>
      </c>
      <c r="BF106" s="63">
        <v>3.9359E-3</v>
      </c>
      <c r="BG106" s="63">
        <v>4.2963000000000002E-4</v>
      </c>
      <c r="BH106" s="63">
        <v>5.7450000000000003E-4</v>
      </c>
      <c r="BI106" s="63">
        <v>2.6291999999999998E-4</v>
      </c>
      <c r="BJ106" s="63">
        <v>3.6406999999999998E-4</v>
      </c>
      <c r="BK106" s="83">
        <v>9.4300000000000002E-5</v>
      </c>
      <c r="BL106" s="83">
        <v>9.0000000000000006E-5</v>
      </c>
      <c r="BM106" s="63">
        <v>3.1583000000000002E-3</v>
      </c>
      <c r="BN106" s="63">
        <v>1.4594E-3</v>
      </c>
      <c r="BO106" s="63">
        <v>1.9575999999999999E-3</v>
      </c>
      <c r="BP106" s="63">
        <v>2.8457999999999999E-3</v>
      </c>
      <c r="BQ106" s="63">
        <v>2.4017000000000001E-3</v>
      </c>
      <c r="BR106" s="63">
        <v>1.5070999999999999E-3</v>
      </c>
      <c r="BS106" s="63">
        <v>6.2801999999999997E-4</v>
      </c>
      <c r="BT106" s="63">
        <v>7.5655999999999998E-4</v>
      </c>
      <c r="BU106" s="63">
        <v>2.0979000000000002E-3</v>
      </c>
      <c r="BV106" s="63">
        <v>11.318</v>
      </c>
      <c r="BW106" s="63">
        <v>7.3939000000000004</v>
      </c>
      <c r="BX106" s="286">
        <v>1.3149999999999999</v>
      </c>
      <c r="BY106" s="63">
        <v>0.27532000000000001</v>
      </c>
      <c r="BZ106" s="63">
        <v>0.5</v>
      </c>
      <c r="CA106" s="63">
        <v>2</v>
      </c>
      <c r="CB106" s="292">
        <v>135.87</v>
      </c>
      <c r="CC106" s="63">
        <v>0.35899999999999999</v>
      </c>
      <c r="CD106" s="63">
        <v>7</v>
      </c>
      <c r="CE106" s="63">
        <v>0</v>
      </c>
      <c r="CF106" s="63">
        <v>0</v>
      </c>
      <c r="CG106" s="63">
        <v>7</v>
      </c>
      <c r="CH106" s="63">
        <v>25</v>
      </c>
      <c r="CI106" s="63">
        <v>22</v>
      </c>
      <c r="CJ106" s="292">
        <v>86.197000000000003</v>
      </c>
      <c r="CK106" s="63">
        <v>1</v>
      </c>
      <c r="CL106" s="9">
        <f t="shared" si="11"/>
        <v>0.30149365197908884</v>
      </c>
      <c r="CM106" s="9">
        <v>7.5354700000000001</v>
      </c>
      <c r="CN106" s="9">
        <v>134.54701</v>
      </c>
      <c r="CO106" s="63">
        <v>6</v>
      </c>
      <c r="CP106" s="63">
        <v>40</v>
      </c>
      <c r="CQ106" s="63">
        <v>44</v>
      </c>
      <c r="CT106" s="66"/>
      <c r="DC106" s="66">
        <v>-11.394</v>
      </c>
    </row>
    <row r="107" spans="1:112" s="95" customFormat="1">
      <c r="A107" s="97"/>
      <c r="H107" s="32"/>
      <c r="I107" s="95">
        <v>0.3</v>
      </c>
      <c r="J107" s="96" t="s">
        <v>94</v>
      </c>
      <c r="K107" s="295">
        <v>3648.4</v>
      </c>
      <c r="L107" s="295">
        <v>180.9</v>
      </c>
      <c r="M107" s="312">
        <f t="shared" si="10"/>
        <v>1.8123821951573147</v>
      </c>
      <c r="N107" s="95">
        <v>0.26580999999999999</v>
      </c>
      <c r="O107" s="95">
        <v>3.7796999999999997E-2</v>
      </c>
      <c r="P107" s="288">
        <v>0.41804000000000002</v>
      </c>
      <c r="Q107" s="95">
        <v>7.5593999999999995E-2</v>
      </c>
      <c r="R107" s="95">
        <v>9.7972000000000007E-3</v>
      </c>
      <c r="S107" s="95">
        <v>5.8776999999999996E-3</v>
      </c>
      <c r="T107" s="95">
        <v>9.6033000000000004E-3</v>
      </c>
      <c r="U107" s="95">
        <v>5.4333999999999997E-3</v>
      </c>
      <c r="V107" s="95">
        <v>2.0910000000000002</v>
      </c>
      <c r="W107" s="95">
        <v>1.9621999999999999</v>
      </c>
      <c r="X107" s="312">
        <v>2.0266000000000002</v>
      </c>
      <c r="Y107" s="95">
        <v>6.4381999999999995E-2</v>
      </c>
      <c r="Z107" s="95">
        <v>0.55166999999999999</v>
      </c>
      <c r="AA107" s="95">
        <v>0.55213999999999996</v>
      </c>
      <c r="AB107" s="95">
        <v>0.55176000000000003</v>
      </c>
      <c r="AC107" s="95">
        <v>4.6351999999999998E-4</v>
      </c>
      <c r="AD107" s="95">
        <v>0.75548999999999999</v>
      </c>
      <c r="AE107" s="95">
        <v>0.88866999999999996</v>
      </c>
      <c r="AF107" s="95">
        <v>4.8204999999999998E-4</v>
      </c>
      <c r="AG107" s="95">
        <v>1.0889</v>
      </c>
      <c r="AH107" s="95">
        <v>2.3934E-4</v>
      </c>
      <c r="AI107" s="95">
        <v>80</v>
      </c>
      <c r="AJ107" s="95">
        <v>0.55657000000000001</v>
      </c>
      <c r="AK107" s="95">
        <v>0.55691000000000002</v>
      </c>
      <c r="AL107" s="95">
        <v>0.55664000000000002</v>
      </c>
      <c r="AM107" s="95">
        <v>3.3929000000000001E-4</v>
      </c>
      <c r="AN107" s="95">
        <v>0.92835000000000001</v>
      </c>
      <c r="AO107" s="95">
        <v>0.85938000000000003</v>
      </c>
      <c r="AP107" s="95">
        <v>1.4101000000000001E-4</v>
      </c>
      <c r="AQ107" s="95">
        <v>0.88866999999999996</v>
      </c>
      <c r="AR107" s="95">
        <v>9.5359000000000004E-4</v>
      </c>
      <c r="AS107" s="95">
        <v>1.3033999999999999E-3</v>
      </c>
      <c r="AT107" s="95">
        <v>1.6178E-3</v>
      </c>
      <c r="AU107" s="95">
        <v>7.1024000000000004E-2</v>
      </c>
      <c r="AV107" s="95">
        <v>6.8507999999999999E-2</v>
      </c>
      <c r="AW107" s="95">
        <v>2.3934999999999998E-3</v>
      </c>
      <c r="AX107" s="95">
        <v>2.3980999999999998E-3</v>
      </c>
      <c r="AY107" s="95">
        <v>6.713E-4</v>
      </c>
      <c r="AZ107" s="95">
        <v>5.1933000000000003E-4</v>
      </c>
      <c r="BA107" s="95">
        <v>1.4747999999999999E-4</v>
      </c>
      <c r="BB107" s="95">
        <v>1.0985E-4</v>
      </c>
      <c r="BC107" s="95">
        <v>1.3937000000000001E-3</v>
      </c>
      <c r="BD107" s="95">
        <v>1.0598000000000001E-3</v>
      </c>
      <c r="BE107" s="95">
        <v>9.5932000000000003E-2</v>
      </c>
      <c r="BF107" s="95">
        <v>7.6383999999999994E-2</v>
      </c>
      <c r="BG107" s="95">
        <v>2.3045000000000001E-3</v>
      </c>
      <c r="BH107" s="95">
        <v>2.4726000000000001E-3</v>
      </c>
      <c r="BI107" s="95">
        <v>4.3010999999999999E-4</v>
      </c>
      <c r="BJ107" s="95">
        <v>2.3656999999999999E-4</v>
      </c>
      <c r="BK107" s="95">
        <v>2.3164E-4</v>
      </c>
      <c r="BL107" s="95">
        <v>2.0399E-4</v>
      </c>
      <c r="BM107" s="95">
        <v>0.53105000000000002</v>
      </c>
      <c r="BN107" s="95">
        <v>2.7237999999999998E-2</v>
      </c>
      <c r="BO107" s="95">
        <v>1.4848999999999999E-2</v>
      </c>
      <c r="BP107" s="95">
        <v>1.3823E-2</v>
      </c>
      <c r="BQ107" s="95">
        <v>1.4336E-2</v>
      </c>
      <c r="BR107" s="95">
        <v>2.7005999999999999E-2</v>
      </c>
      <c r="BS107" s="95">
        <v>7.2539999999999996E-4</v>
      </c>
      <c r="BT107" s="95">
        <v>0.51671999999999996</v>
      </c>
      <c r="BU107" s="95">
        <v>3.8356000000000001E-2</v>
      </c>
      <c r="BV107" s="95">
        <v>42.668999999999997</v>
      </c>
      <c r="BW107" s="95">
        <v>26.736000000000001</v>
      </c>
      <c r="BX107" s="288">
        <v>37.043999999999997</v>
      </c>
      <c r="BY107" s="95">
        <v>4.3703000000000003</v>
      </c>
      <c r="BZ107" s="95">
        <v>0.5</v>
      </c>
      <c r="CA107" s="95">
        <v>3</v>
      </c>
      <c r="CB107" s="295">
        <v>237.8</v>
      </c>
      <c r="CC107" s="95">
        <v>0.34</v>
      </c>
      <c r="CD107" s="95">
        <v>9</v>
      </c>
      <c r="CE107" s="95">
        <v>45</v>
      </c>
      <c r="CF107" s="95">
        <v>0</v>
      </c>
      <c r="CG107" s="95">
        <v>9</v>
      </c>
      <c r="CH107" s="95">
        <v>58</v>
      </c>
      <c r="CI107" s="95">
        <v>59</v>
      </c>
      <c r="CJ107" s="295">
        <v>139.59</v>
      </c>
      <c r="CK107" s="95">
        <v>1</v>
      </c>
      <c r="CL107" s="9">
        <f t="shared" si="11"/>
        <v>0.30671710802858343</v>
      </c>
      <c r="CM107" s="9">
        <v>35.3078</v>
      </c>
      <c r="CN107" s="9">
        <v>140.31379999999999</v>
      </c>
      <c r="CO107" s="95">
        <v>6</v>
      </c>
      <c r="CP107" s="95">
        <v>40</v>
      </c>
      <c r="CQ107" s="95">
        <v>44</v>
      </c>
      <c r="CT107" s="96"/>
      <c r="DC107" s="96">
        <v>-3.43</v>
      </c>
    </row>
    <row r="108" spans="1:112" s="141" customFormat="1">
      <c r="A108" s="158">
        <v>40943</v>
      </c>
      <c r="B108" s="141">
        <v>32.4</v>
      </c>
      <c r="C108" s="141">
        <v>0.1</v>
      </c>
      <c r="D108" s="141">
        <v>34.200000000000003</v>
      </c>
      <c r="E108" s="201">
        <v>-3.9</v>
      </c>
      <c r="F108" s="201">
        <v>10.9</v>
      </c>
      <c r="G108" s="201">
        <v>4</v>
      </c>
      <c r="H108" s="32">
        <f t="shared" ref="H108:H114" si="12">(E108^2+F108^2+G108^2)^0.5</f>
        <v>12.248265183282081</v>
      </c>
      <c r="I108" s="141">
        <v>0.43</v>
      </c>
      <c r="J108" s="155" t="s">
        <v>50</v>
      </c>
      <c r="K108" s="278">
        <v>929.3</v>
      </c>
      <c r="L108" s="278">
        <v>248.6</v>
      </c>
      <c r="M108" s="306">
        <f t="shared" si="10"/>
        <v>1.3837766031051948</v>
      </c>
      <c r="N108" s="141">
        <v>5.1267E-2</v>
      </c>
      <c r="O108" s="141">
        <v>5.4511999999999998E-2</v>
      </c>
      <c r="P108" s="272">
        <v>7.3797000000000001E-2</v>
      </c>
      <c r="Q108" s="141">
        <v>0.10902000000000001</v>
      </c>
      <c r="R108" s="141">
        <v>6.2937000000000002E-3</v>
      </c>
      <c r="S108" s="141">
        <v>3.8011999999999998E-3</v>
      </c>
      <c r="T108" s="141">
        <v>1.0591E-2</v>
      </c>
      <c r="U108" s="141">
        <v>6.3683999999999998E-3</v>
      </c>
      <c r="V108" s="141">
        <v>1.4532</v>
      </c>
      <c r="W108" s="141">
        <v>1.4100999999999999</v>
      </c>
      <c r="X108" s="306">
        <v>1.4316</v>
      </c>
      <c r="Y108" s="141">
        <v>2.1564E-2</v>
      </c>
      <c r="Z108" s="141">
        <v>0.72016000000000002</v>
      </c>
      <c r="AA108" s="141">
        <v>0.72618000000000005</v>
      </c>
      <c r="AB108" s="141">
        <v>0.72265999999999997</v>
      </c>
      <c r="AC108" s="141">
        <v>6.0194000000000003E-3</v>
      </c>
      <c r="AD108" s="141">
        <v>1.3787000000000001E-2</v>
      </c>
      <c r="AE108" s="141">
        <v>0.74219000000000002</v>
      </c>
      <c r="AF108" s="141">
        <v>9.5963999999999999E-4</v>
      </c>
      <c r="AG108" s="141">
        <v>0.79101999999999995</v>
      </c>
      <c r="AH108" s="141">
        <v>1.1795E-3</v>
      </c>
      <c r="AI108" s="141">
        <v>60</v>
      </c>
      <c r="AJ108" s="141">
        <v>1.2202</v>
      </c>
      <c r="AK108" s="141">
        <v>1.25</v>
      </c>
      <c r="AL108" s="141">
        <v>1.2304999999999999</v>
      </c>
      <c r="AM108" s="141">
        <v>2.9744E-2</v>
      </c>
      <c r="AN108" s="141">
        <v>1.3355999999999999E-3</v>
      </c>
      <c r="AO108" s="141">
        <v>1.3867</v>
      </c>
      <c r="AP108" s="141">
        <v>1.1318E-4</v>
      </c>
      <c r="AQ108" s="141">
        <v>1.4745999999999999</v>
      </c>
      <c r="AR108" s="160">
        <v>9.6500000000000001E-5</v>
      </c>
      <c r="AS108" s="141">
        <v>1.2438E-3</v>
      </c>
      <c r="AT108" s="141">
        <v>9.7070999999999995E-4</v>
      </c>
      <c r="AU108" s="141">
        <v>4.5349E-2</v>
      </c>
      <c r="AV108" s="141">
        <v>2.6179999999999998E-2</v>
      </c>
      <c r="AW108" s="141">
        <v>1.1422E-2</v>
      </c>
      <c r="AX108" s="141">
        <v>1.1029000000000001E-2</v>
      </c>
      <c r="AY108" s="141">
        <v>1.8416999999999999E-3</v>
      </c>
      <c r="AZ108" s="141">
        <v>1.2526E-3</v>
      </c>
      <c r="BA108" s="141">
        <v>5.6327999999999999E-4</v>
      </c>
      <c r="BB108" s="141">
        <v>4.4668000000000003E-4</v>
      </c>
      <c r="BC108" s="141">
        <v>2.2900000000000001E-4</v>
      </c>
      <c r="BD108" s="141">
        <v>2.8243000000000002E-4</v>
      </c>
      <c r="BE108" s="141">
        <v>3.2794999999999998E-2</v>
      </c>
      <c r="BF108" s="141">
        <v>3.1900999999999999E-2</v>
      </c>
      <c r="BG108" s="141">
        <v>1.2194999999999999E-2</v>
      </c>
      <c r="BH108" s="141">
        <v>1.2838E-2</v>
      </c>
      <c r="BI108" s="141">
        <v>2.1112000000000001E-3</v>
      </c>
      <c r="BJ108" s="141">
        <v>2.8148000000000001E-3</v>
      </c>
      <c r="BK108" s="141">
        <v>7.0912999999999998E-4</v>
      </c>
      <c r="BL108" s="141">
        <v>6.2576999999999999E-4</v>
      </c>
      <c r="BM108" s="141">
        <v>1.3710999999999999E-2</v>
      </c>
      <c r="BN108" s="141">
        <v>5.2382999999999999E-2</v>
      </c>
      <c r="BO108" s="141">
        <v>9.6463E-3</v>
      </c>
      <c r="BP108" s="141">
        <v>1.5803999999999999E-2</v>
      </c>
      <c r="BQ108" s="141">
        <v>1.2725E-2</v>
      </c>
      <c r="BR108" s="141">
        <v>5.8965999999999998E-2</v>
      </c>
      <c r="BS108" s="141">
        <v>4.3537999999999997E-3</v>
      </c>
      <c r="BT108" s="141">
        <v>9.8620000000000001E-4</v>
      </c>
      <c r="BU108" s="141">
        <v>7.8872999999999999E-2</v>
      </c>
      <c r="BV108" s="141">
        <v>11.726000000000001</v>
      </c>
      <c r="BW108" s="141">
        <v>18.713999999999999</v>
      </c>
      <c r="BX108" s="272">
        <v>1.0774999999999999</v>
      </c>
      <c r="BY108" s="141">
        <v>0.45222000000000001</v>
      </c>
      <c r="BZ108" s="141">
        <v>0.6</v>
      </c>
      <c r="CA108" s="141">
        <v>5.5</v>
      </c>
      <c r="CB108" s="278">
        <v>248.43</v>
      </c>
      <c r="CC108" s="141">
        <v>0.38100000000000001</v>
      </c>
      <c r="CD108" s="141">
        <v>15</v>
      </c>
      <c r="CE108" s="141">
        <v>10</v>
      </c>
      <c r="CF108" s="141">
        <v>0</v>
      </c>
      <c r="CG108" s="141">
        <v>15</v>
      </c>
      <c r="CH108" s="141">
        <v>33</v>
      </c>
      <c r="CI108" s="141">
        <v>22</v>
      </c>
      <c r="CJ108" s="278">
        <v>95.102000000000004</v>
      </c>
      <c r="CK108" s="141">
        <v>1</v>
      </c>
      <c r="CL108" s="111">
        <f t="shared" si="11"/>
        <v>0.30659848234905968</v>
      </c>
      <c r="CM108" s="111">
        <v>35.805230000000002</v>
      </c>
      <c r="CN108" s="111">
        <v>9.3230199999999996</v>
      </c>
      <c r="CO108" s="141">
        <v>14</v>
      </c>
      <c r="CP108" s="141">
        <v>42</v>
      </c>
      <c r="CQ108" s="141">
        <v>51</v>
      </c>
      <c r="CT108" s="155"/>
      <c r="DC108" s="155">
        <v>14.122</v>
      </c>
    </row>
    <row r="109" spans="1:112" s="95" customFormat="1">
      <c r="A109" s="102">
        <v>40923</v>
      </c>
      <c r="B109" s="95">
        <v>-64.099999999999994</v>
      </c>
      <c r="C109" s="95">
        <v>109.9</v>
      </c>
      <c r="D109" s="95">
        <v>26.3</v>
      </c>
      <c r="E109" s="222">
        <v>-1.9</v>
      </c>
      <c r="F109" s="222">
        <v>5.0999999999999996</v>
      </c>
      <c r="G109" s="222">
        <v>11</v>
      </c>
      <c r="H109" s="32">
        <f t="shared" si="12"/>
        <v>12.27273400673216</v>
      </c>
      <c r="I109" s="95">
        <v>7.5999999999999998E-2</v>
      </c>
      <c r="J109" s="96" t="s">
        <v>96</v>
      </c>
      <c r="K109" s="295">
        <v>2421.6</v>
      </c>
      <c r="L109" s="295">
        <v>275.7</v>
      </c>
      <c r="M109" s="312">
        <f t="shared" si="10"/>
        <v>1.0189006062458608</v>
      </c>
      <c r="N109" s="95">
        <v>3.1457999999999998E-3</v>
      </c>
      <c r="O109" s="95">
        <v>2.0555E-3</v>
      </c>
      <c r="P109" s="288">
        <v>5.0403999999999996E-3</v>
      </c>
      <c r="Q109" s="95">
        <v>4.1110000000000001E-3</v>
      </c>
      <c r="R109" s="95">
        <v>6.4243000000000004E-4</v>
      </c>
      <c r="S109" s="95">
        <v>3.8242000000000001E-4</v>
      </c>
      <c r="T109" s="95">
        <v>6.6063000000000005E-4</v>
      </c>
      <c r="U109" s="95">
        <v>3.9561000000000002E-4</v>
      </c>
      <c r="V109" s="95">
        <v>0.75031999999999999</v>
      </c>
      <c r="W109" s="95">
        <v>1.0973999999999999</v>
      </c>
      <c r="X109" s="312">
        <v>0.92386000000000001</v>
      </c>
      <c r="Y109" s="95">
        <v>0.17354</v>
      </c>
      <c r="Z109" s="95">
        <v>0.98065000000000002</v>
      </c>
      <c r="AA109" s="95">
        <v>0.98407</v>
      </c>
      <c r="AB109" s="95">
        <v>0.98145000000000004</v>
      </c>
      <c r="AC109" s="95">
        <v>3.4229E-3</v>
      </c>
      <c r="AD109" s="98">
        <v>5.1799999999999999E-5</v>
      </c>
      <c r="AE109" s="95">
        <v>0.98877000000000004</v>
      </c>
      <c r="AF109" s="98">
        <v>5.7599999999999999E-6</v>
      </c>
      <c r="AG109" s="95">
        <v>1.0132000000000001</v>
      </c>
      <c r="AH109" s="98">
        <v>1.7400000000000001E-6</v>
      </c>
      <c r="AI109" s="95">
        <v>100</v>
      </c>
      <c r="AJ109" s="95">
        <v>1.0328999999999999</v>
      </c>
      <c r="AK109" s="95">
        <v>1.0541</v>
      </c>
      <c r="AL109" s="95">
        <v>1.0448999999999999</v>
      </c>
      <c r="AM109" s="95">
        <v>2.1191000000000002E-2</v>
      </c>
      <c r="AN109" s="98">
        <v>3.1000000000000001E-5</v>
      </c>
      <c r="AO109" s="95">
        <v>1.0645</v>
      </c>
      <c r="AP109" s="98">
        <v>5.5500000000000002E-6</v>
      </c>
      <c r="AQ109" s="95">
        <v>1.0938000000000001</v>
      </c>
      <c r="AR109" s="98">
        <v>1.6099999999999998E-5</v>
      </c>
      <c r="AS109" s="98">
        <v>3.4300000000000002E-6</v>
      </c>
      <c r="AT109" s="98">
        <v>3.7500000000000001E-6</v>
      </c>
      <c r="AU109" s="95">
        <v>1.0161E-3</v>
      </c>
      <c r="AV109" s="95">
        <v>8.1515999999999999E-4</v>
      </c>
      <c r="AW109" s="98">
        <v>4.1100000000000003E-5</v>
      </c>
      <c r="AX109" s="98">
        <v>6.4599999999999998E-5</v>
      </c>
      <c r="AY109" s="98">
        <v>8.2400000000000007E-6</v>
      </c>
      <c r="AZ109" s="98">
        <v>9.4099999999999997E-6</v>
      </c>
      <c r="BA109" s="98">
        <v>3.7500000000000001E-6</v>
      </c>
      <c r="BB109" s="98">
        <v>3.0299999999999998E-6</v>
      </c>
      <c r="BC109" s="98">
        <v>4.1999999999999996E-6</v>
      </c>
      <c r="BD109" s="98">
        <v>4.9300000000000002E-6</v>
      </c>
      <c r="BE109" s="95">
        <v>2.4361000000000001E-3</v>
      </c>
      <c r="BF109" s="95">
        <v>2.9981999999999999E-3</v>
      </c>
      <c r="BG109" s="98">
        <v>6.0900000000000003E-5</v>
      </c>
      <c r="BH109" s="98">
        <v>4.6E-5</v>
      </c>
      <c r="BI109" s="98">
        <v>1.08E-5</v>
      </c>
      <c r="BJ109" s="98">
        <v>9.3600000000000002E-6</v>
      </c>
      <c r="BK109" s="98">
        <v>4.42E-6</v>
      </c>
      <c r="BL109" s="98">
        <v>3.3799999999999998E-6</v>
      </c>
      <c r="BM109" s="95">
        <v>1.7456000000000001E-4</v>
      </c>
      <c r="BN109" s="95">
        <v>1.5409E-3</v>
      </c>
      <c r="BO109" s="95">
        <v>1.2256999999999999E-4</v>
      </c>
      <c r="BP109" s="95">
        <v>1.0812E-4</v>
      </c>
      <c r="BQ109" s="95">
        <v>1.1535E-4</v>
      </c>
      <c r="BR109" s="95">
        <v>1.3508999999999999E-3</v>
      </c>
      <c r="BS109" s="98">
        <v>1.0200000000000001E-5</v>
      </c>
      <c r="BT109" s="98">
        <v>5.9200000000000002E-5</v>
      </c>
      <c r="BU109" s="95">
        <v>2.0492000000000002E-3</v>
      </c>
      <c r="BV109" s="95">
        <v>7.8459000000000003</v>
      </c>
      <c r="BW109" s="95">
        <v>7.9222999999999999</v>
      </c>
      <c r="BX109" s="288">
        <v>1.5134000000000001</v>
      </c>
      <c r="BY109" s="95">
        <v>0.28500999999999999</v>
      </c>
      <c r="BZ109" s="95">
        <v>0.9</v>
      </c>
      <c r="CA109" s="95">
        <v>3</v>
      </c>
      <c r="CB109" s="295">
        <v>272.23</v>
      </c>
      <c r="CC109" s="95">
        <v>0.32800000000000001</v>
      </c>
      <c r="CD109" s="95">
        <v>14</v>
      </c>
      <c r="CE109" s="95">
        <v>15</v>
      </c>
      <c r="CF109" s="95">
        <v>0</v>
      </c>
      <c r="CG109" s="95">
        <v>14</v>
      </c>
      <c r="CH109" s="95">
        <v>39</v>
      </c>
      <c r="CI109" s="95">
        <v>53</v>
      </c>
      <c r="CJ109" s="295">
        <v>206.94</v>
      </c>
      <c r="CK109" s="95">
        <v>1</v>
      </c>
      <c r="CL109" s="9">
        <f t="shared" si="11"/>
        <v>0.30220891052040433</v>
      </c>
      <c r="CM109" s="9">
        <v>-77.730999999999995</v>
      </c>
      <c r="CN109" s="9">
        <v>167.5881</v>
      </c>
      <c r="CO109" s="95">
        <v>12</v>
      </c>
      <c r="CP109" s="95">
        <v>26</v>
      </c>
      <c r="CQ109" s="95">
        <v>20</v>
      </c>
      <c r="CT109" s="96"/>
      <c r="DC109" s="96">
        <v>-14.032</v>
      </c>
    </row>
    <row r="110" spans="1:112" s="141" customFormat="1">
      <c r="A110" s="158">
        <v>40688</v>
      </c>
      <c r="B110" s="141">
        <v>4.0999999999999996</v>
      </c>
      <c r="C110" s="141">
        <v>14</v>
      </c>
      <c r="D110" s="141">
        <v>59</v>
      </c>
      <c r="E110" s="201">
        <v>-3.4</v>
      </c>
      <c r="F110" s="201">
        <v>-10.8</v>
      </c>
      <c r="G110" s="201">
        <v>2.4</v>
      </c>
      <c r="H110" s="32">
        <f t="shared" si="12"/>
        <v>11.574109036984229</v>
      </c>
      <c r="I110" s="141">
        <v>4.8</v>
      </c>
      <c r="J110" s="155" t="s">
        <v>110</v>
      </c>
      <c r="K110" s="278">
        <v>2619.3000000000002</v>
      </c>
      <c r="L110" s="278">
        <v>351</v>
      </c>
      <c r="M110" s="306">
        <f t="shared" si="10"/>
        <v>1.784758165268606</v>
      </c>
      <c r="N110" s="141">
        <v>5.0821999999999999E-2</v>
      </c>
      <c r="O110" s="141">
        <v>3.0766999999999999E-2</v>
      </c>
      <c r="P110" s="272">
        <v>7.8199000000000005E-2</v>
      </c>
      <c r="Q110" s="141">
        <v>6.1532999999999997E-2</v>
      </c>
      <c r="R110" s="141">
        <v>8.5024000000000002E-3</v>
      </c>
      <c r="S110" s="141">
        <v>5.1111000000000004E-3</v>
      </c>
      <c r="T110" s="141">
        <v>7.3014999999999998E-3</v>
      </c>
      <c r="U110" s="141">
        <v>4.3182000000000003E-3</v>
      </c>
      <c r="V110" s="141">
        <v>2.5084</v>
      </c>
      <c r="W110" s="141">
        <v>2.1017000000000001</v>
      </c>
      <c r="X110" s="306">
        <v>2.3050999999999999</v>
      </c>
      <c r="Y110" s="141">
        <v>0.20333999999999999</v>
      </c>
      <c r="Z110" s="141">
        <v>0.55935999999999997</v>
      </c>
      <c r="AA110" s="141">
        <v>0.56140999999999996</v>
      </c>
      <c r="AB110" s="141">
        <v>0.56030000000000002</v>
      </c>
      <c r="AC110" s="141">
        <v>2.0517000000000001E-3</v>
      </c>
      <c r="AD110" s="141">
        <v>9.7395999999999993E-3</v>
      </c>
      <c r="AE110" s="141">
        <v>0.56518999999999997</v>
      </c>
      <c r="AF110" s="141">
        <v>9.6478000000000004E-4</v>
      </c>
      <c r="AG110" s="141">
        <v>0.57250999999999996</v>
      </c>
      <c r="AH110" s="141">
        <v>1.5376999999999999E-3</v>
      </c>
      <c r="AI110" s="141">
        <v>120</v>
      </c>
      <c r="AJ110" s="141">
        <v>0.54998999999999998</v>
      </c>
      <c r="AK110" s="141">
        <v>0.55569000000000002</v>
      </c>
      <c r="AL110" s="141">
        <v>0.55176000000000003</v>
      </c>
      <c r="AM110" s="141">
        <v>5.7003000000000002E-3</v>
      </c>
      <c r="AN110" s="141">
        <v>1.324E-2</v>
      </c>
      <c r="AO110" s="141">
        <v>0.57128999999999996</v>
      </c>
      <c r="AP110" s="141">
        <v>9.1115E-4</v>
      </c>
      <c r="AQ110" s="141">
        <v>0.59570000000000001</v>
      </c>
      <c r="AR110" s="141">
        <v>1.0399999999999999E-3</v>
      </c>
      <c r="AS110" s="141">
        <v>9.5775999999999999E-4</v>
      </c>
      <c r="AT110" s="141">
        <v>5.7353000000000005E-4</v>
      </c>
      <c r="AU110" s="141">
        <v>9.7736999999999997E-3</v>
      </c>
      <c r="AV110" s="141">
        <v>5.1365999999999998E-3</v>
      </c>
      <c r="AW110" s="141">
        <v>1.4831E-3</v>
      </c>
      <c r="AX110" s="141">
        <v>1.0859999999999999E-3</v>
      </c>
      <c r="AY110" s="141">
        <v>1.5018E-4</v>
      </c>
      <c r="AZ110" s="141">
        <v>1.3323E-4</v>
      </c>
      <c r="BA110" s="141">
        <v>1.3825E-4</v>
      </c>
      <c r="BB110" s="141">
        <v>1.3545000000000001E-4</v>
      </c>
      <c r="BC110" s="141">
        <v>1.3293999999999999E-3</v>
      </c>
      <c r="BD110" s="141">
        <v>1.2375000000000001E-3</v>
      </c>
      <c r="BE110" s="141">
        <v>3.4648999999999999E-2</v>
      </c>
      <c r="BF110" s="141">
        <v>2.8532999999999999E-2</v>
      </c>
      <c r="BG110" s="141">
        <v>1.6787E-3</v>
      </c>
      <c r="BH110" s="141">
        <v>2.1099000000000001E-3</v>
      </c>
      <c r="BI110" s="141">
        <v>5.4182999999999998E-4</v>
      </c>
      <c r="BJ110" s="141">
        <v>4.6578E-4</v>
      </c>
      <c r="BK110" s="141">
        <v>1.5818000000000001E-4</v>
      </c>
      <c r="BL110" s="141">
        <v>1.9139999999999999E-4</v>
      </c>
      <c r="BM110" s="141">
        <v>6.2154000000000001E-2</v>
      </c>
      <c r="BN110" s="141">
        <v>8.3510000000000001E-2</v>
      </c>
      <c r="BO110" s="141">
        <v>4.3644000000000002E-2</v>
      </c>
      <c r="BP110" s="141">
        <v>2.8757999999999999E-2</v>
      </c>
      <c r="BQ110" s="141">
        <v>3.6200999999999997E-2</v>
      </c>
      <c r="BR110" s="141">
        <v>3.9872999999999999E-2</v>
      </c>
      <c r="BS110" s="141">
        <v>1.0526000000000001E-2</v>
      </c>
      <c r="BT110" s="141">
        <v>2.5953E-2</v>
      </c>
      <c r="BU110" s="141">
        <v>9.2540999999999998E-2</v>
      </c>
      <c r="BV110" s="141">
        <v>9.1973000000000003</v>
      </c>
      <c r="BW110" s="141">
        <v>9.1074000000000002</v>
      </c>
      <c r="BX110" s="272">
        <v>1.7169000000000001</v>
      </c>
      <c r="BY110" s="141">
        <v>0.39762999999999998</v>
      </c>
      <c r="BZ110" s="141">
        <v>0.4</v>
      </c>
      <c r="CA110" s="141">
        <v>2</v>
      </c>
      <c r="CB110" s="278">
        <v>353.16</v>
      </c>
      <c r="CC110" s="141">
        <v>0.36499999999999999</v>
      </c>
      <c r="CD110" s="141">
        <v>7</v>
      </c>
      <c r="CE110" s="141">
        <v>35</v>
      </c>
      <c r="CF110" s="141">
        <v>0</v>
      </c>
      <c r="CG110" s="141">
        <v>8</v>
      </c>
      <c r="CH110" s="141">
        <v>5</v>
      </c>
      <c r="CI110" s="141">
        <v>51</v>
      </c>
      <c r="CJ110" s="278">
        <v>444.49</v>
      </c>
      <c r="CK110" s="141">
        <v>1</v>
      </c>
      <c r="CL110" s="111">
        <f t="shared" si="11"/>
        <v>0.29938278660418338</v>
      </c>
      <c r="CM110" s="111">
        <v>-19.190999999999999</v>
      </c>
      <c r="CN110" s="111">
        <v>17.577000000000002</v>
      </c>
      <c r="CO110" s="141">
        <v>5</v>
      </c>
      <c r="CP110" s="141">
        <v>40</v>
      </c>
      <c r="CQ110" s="141">
        <v>2</v>
      </c>
      <c r="CT110" s="155"/>
      <c r="DC110" s="155">
        <v>1.887</v>
      </c>
    </row>
    <row r="111" spans="1:112" s="95" customFormat="1">
      <c r="A111" s="102">
        <v>40639</v>
      </c>
      <c r="B111" s="95">
        <v>71.099999999999994</v>
      </c>
      <c r="C111" s="95">
        <v>-43.5</v>
      </c>
      <c r="D111" s="95">
        <v>22.2</v>
      </c>
      <c r="E111" s="222">
        <v>3.3</v>
      </c>
      <c r="F111" s="222">
        <v>11.8</v>
      </c>
      <c r="G111" s="222">
        <v>-3.5</v>
      </c>
      <c r="H111" s="32">
        <f t="shared" si="12"/>
        <v>12.742841127472319</v>
      </c>
      <c r="I111" s="95">
        <v>0.43</v>
      </c>
      <c r="J111" s="96" t="s">
        <v>63</v>
      </c>
      <c r="K111" s="295">
        <v>1050.7</v>
      </c>
      <c r="L111" s="295">
        <v>120.9</v>
      </c>
      <c r="M111" s="312">
        <f t="shared" si="10"/>
        <v>3.9009167154281252</v>
      </c>
      <c r="N111" s="95">
        <v>0.27149000000000001</v>
      </c>
      <c r="O111" s="95">
        <v>1.8991999999999998E-2</v>
      </c>
      <c r="P111" s="288">
        <v>0.44594</v>
      </c>
      <c r="Q111" s="95">
        <v>3.7984999999999998E-2</v>
      </c>
      <c r="R111" s="95">
        <v>1.0082000000000001E-2</v>
      </c>
      <c r="S111" s="95">
        <v>5.8547E-3</v>
      </c>
      <c r="T111" s="95">
        <v>1.0743000000000001E-2</v>
      </c>
      <c r="U111" s="95">
        <v>6.3527999999999996E-3</v>
      </c>
      <c r="V111" s="95">
        <v>3.1758999999999999</v>
      </c>
      <c r="W111" s="95">
        <v>3.1252</v>
      </c>
      <c r="X111" s="312">
        <v>3.1505999999999998</v>
      </c>
      <c r="Y111" s="95">
        <v>2.5340999999999999E-2</v>
      </c>
      <c r="Z111" s="95">
        <v>0.25531999999999999</v>
      </c>
      <c r="AA111" s="95" t="s">
        <v>42</v>
      </c>
      <c r="AB111" s="95">
        <v>0.25635000000000002</v>
      </c>
      <c r="AC111" s="95" t="s">
        <v>42</v>
      </c>
      <c r="AD111" s="95">
        <v>0.84094999999999998</v>
      </c>
      <c r="AE111" s="95">
        <v>0.27588000000000001</v>
      </c>
      <c r="AF111" s="95">
        <v>2.9713E-2</v>
      </c>
      <c r="AG111" s="95">
        <v>0.28687000000000001</v>
      </c>
      <c r="AH111" s="95">
        <v>8.1689999999999992E-3</v>
      </c>
      <c r="AI111" s="95">
        <v>150</v>
      </c>
      <c r="AJ111" s="95">
        <v>0.33166000000000001</v>
      </c>
      <c r="AK111" s="95">
        <v>0.33729999999999999</v>
      </c>
      <c r="AL111" s="95">
        <v>0.33690999999999999</v>
      </c>
      <c r="AM111" s="95">
        <v>5.6360000000000004E-3</v>
      </c>
      <c r="AN111" s="95">
        <v>0.33488000000000001</v>
      </c>
      <c r="AO111" s="95">
        <v>0.47852</v>
      </c>
      <c r="AP111" s="95">
        <v>1.3426E-3</v>
      </c>
      <c r="AQ111" s="95">
        <v>0.48827999999999999</v>
      </c>
      <c r="AR111" s="95">
        <v>1.0667000000000001E-3</v>
      </c>
      <c r="AS111" s="95">
        <v>7.3052999999999998E-3</v>
      </c>
      <c r="AT111" s="95">
        <v>5.3721000000000003E-3</v>
      </c>
      <c r="AU111" s="95">
        <v>1.8324E-2</v>
      </c>
      <c r="AV111" s="95">
        <v>2.8570000000000002E-2</v>
      </c>
      <c r="AW111" s="95">
        <v>9.3902999999999999E-4</v>
      </c>
      <c r="AX111" s="95">
        <v>7.0184000000000002E-4</v>
      </c>
      <c r="AY111" s="95">
        <v>1.6841E-4</v>
      </c>
      <c r="AZ111" s="98">
        <v>4.9599999999999999E-5</v>
      </c>
      <c r="BA111" s="98">
        <v>1.9300000000000002E-5</v>
      </c>
      <c r="BB111" s="98">
        <v>6.9500000000000004E-6</v>
      </c>
      <c r="BC111" s="95">
        <v>6.4241999999999997E-3</v>
      </c>
      <c r="BD111" s="95">
        <v>4.4235999999999998E-3</v>
      </c>
      <c r="BE111" s="95">
        <v>3.2411000000000002E-2</v>
      </c>
      <c r="BF111" s="95">
        <v>2.2027999999999999E-2</v>
      </c>
      <c r="BG111" s="95">
        <v>1.1536000000000001E-3</v>
      </c>
      <c r="BH111" s="95">
        <v>9.7293E-4</v>
      </c>
      <c r="BI111" s="95">
        <v>2.187E-4</v>
      </c>
      <c r="BJ111" s="95">
        <v>2.9831999999999998E-4</v>
      </c>
      <c r="BK111" s="98">
        <v>2.8900000000000001E-5</v>
      </c>
      <c r="BL111" s="98">
        <v>1.42E-5</v>
      </c>
      <c r="BM111" s="95">
        <v>0.70223000000000002</v>
      </c>
      <c r="BN111" s="95">
        <v>0.10412</v>
      </c>
      <c r="BO111" s="95">
        <v>6.3999E-2</v>
      </c>
      <c r="BP111" s="95">
        <v>8.2763000000000003E-2</v>
      </c>
      <c r="BQ111" s="95">
        <v>7.3381000000000002E-2</v>
      </c>
      <c r="BR111" s="95">
        <v>1.0623E-2</v>
      </c>
      <c r="BS111" s="95">
        <v>1.3269E-2</v>
      </c>
      <c r="BT111" s="95">
        <v>0.62885000000000002</v>
      </c>
      <c r="BU111" s="95">
        <v>0.10467</v>
      </c>
      <c r="BV111" s="95">
        <v>44.231999999999999</v>
      </c>
      <c r="BW111" s="95">
        <v>25.960999999999999</v>
      </c>
      <c r="BX111" s="288">
        <v>9.5696999999999992</v>
      </c>
      <c r="BY111" s="95">
        <v>0.55230999999999997</v>
      </c>
      <c r="BZ111" s="95">
        <v>0.3</v>
      </c>
      <c r="CA111" s="95">
        <v>3</v>
      </c>
      <c r="CB111" s="295">
        <v>116.08</v>
      </c>
      <c r="CC111" s="95">
        <v>0.35299999999999998</v>
      </c>
      <c r="CD111" s="95">
        <v>9</v>
      </c>
      <c r="CE111" s="95">
        <v>0</v>
      </c>
      <c r="CF111" s="95">
        <v>0</v>
      </c>
      <c r="CG111" s="95">
        <v>9</v>
      </c>
      <c r="CH111" s="95">
        <v>24</v>
      </c>
      <c r="CI111" s="95">
        <v>54</v>
      </c>
      <c r="CJ111" s="295">
        <v>592.65</v>
      </c>
      <c r="CK111" s="95">
        <v>2</v>
      </c>
      <c r="CL111" s="9">
        <f t="shared" si="11"/>
        <v>0.32439024390243903</v>
      </c>
      <c r="CM111" s="9">
        <v>77.475999999999999</v>
      </c>
      <c r="CN111" s="9">
        <v>-69.287999999999997</v>
      </c>
      <c r="CO111" s="95">
        <v>8</v>
      </c>
      <c r="CP111" s="95">
        <v>30</v>
      </c>
      <c r="CQ111" s="95">
        <v>55</v>
      </c>
      <c r="CT111" s="96"/>
      <c r="DC111" s="96">
        <v>44.713000000000001</v>
      </c>
    </row>
    <row r="112" spans="1:112" s="141" customFormat="1">
      <c r="A112" s="158">
        <v>40603</v>
      </c>
      <c r="B112" s="141">
        <v>53.5</v>
      </c>
      <c r="C112" s="141">
        <v>103.9</v>
      </c>
      <c r="D112" s="141">
        <v>30.6</v>
      </c>
      <c r="E112" s="201">
        <v>-6.7</v>
      </c>
      <c r="F112" s="201">
        <v>-1.1000000000000001</v>
      </c>
      <c r="G112" s="201">
        <v>-9.8000000000000007</v>
      </c>
      <c r="H112" s="32">
        <f t="shared" si="12"/>
        <v>11.922248110151038</v>
      </c>
      <c r="I112" s="141">
        <v>0.13</v>
      </c>
      <c r="J112" s="155" t="s">
        <v>117</v>
      </c>
      <c r="K112" s="278">
        <v>657.8</v>
      </c>
      <c r="L112" s="278">
        <v>345.4</v>
      </c>
      <c r="M112" s="306">
        <f t="shared" si="10"/>
        <v>2.7675532062103896</v>
      </c>
      <c r="N112" s="141">
        <v>5.5606000000000003E-2</v>
      </c>
      <c r="O112" s="141">
        <v>3.6075000000000003E-2</v>
      </c>
      <c r="P112" s="272">
        <v>0.10408000000000001</v>
      </c>
      <c r="Q112" s="141">
        <v>7.2150000000000006E-2</v>
      </c>
      <c r="R112" s="141">
        <v>2.0787000000000002E-3</v>
      </c>
      <c r="S112" s="141">
        <v>1.2287000000000001E-3</v>
      </c>
      <c r="T112" s="141">
        <v>1.1188999999999999E-2</v>
      </c>
      <c r="U112" s="141">
        <v>7.0191999999999997E-3</v>
      </c>
      <c r="V112" s="141">
        <v>2.5459999999999998</v>
      </c>
      <c r="W112" s="141">
        <v>2.4043999999999999</v>
      </c>
      <c r="X112" s="306">
        <v>2.4752000000000001</v>
      </c>
      <c r="Y112" s="141">
        <v>7.0810999999999999E-2</v>
      </c>
      <c r="Z112" s="141">
        <v>0.36119000000000001</v>
      </c>
      <c r="AA112" s="141">
        <v>0.36148000000000002</v>
      </c>
      <c r="AB112" s="141">
        <v>0.36132999999999998</v>
      </c>
      <c r="AC112" s="141">
        <v>2.8297000000000001E-4</v>
      </c>
      <c r="AD112" s="141">
        <v>4.1241E-2</v>
      </c>
      <c r="AE112" s="141">
        <v>0.37597999999999998</v>
      </c>
      <c r="AF112" s="141">
        <v>1.183E-2</v>
      </c>
      <c r="AG112" s="141">
        <v>0.39062999999999998</v>
      </c>
      <c r="AH112" s="141">
        <v>1.7972999999999999E-3</v>
      </c>
      <c r="AI112" s="141">
        <v>100</v>
      </c>
      <c r="AJ112" s="141">
        <v>0.35145999999999999</v>
      </c>
      <c r="AK112" s="141">
        <v>0.37309999999999999</v>
      </c>
      <c r="AL112" s="141">
        <v>0.36132999999999998</v>
      </c>
      <c r="AM112" s="141">
        <v>2.1638999999999999E-2</v>
      </c>
      <c r="AN112" s="141">
        <v>3.0661999999999998E-2</v>
      </c>
      <c r="AO112" s="141">
        <v>0.39062999999999998</v>
      </c>
      <c r="AP112" s="141">
        <v>6.2440999999999998E-3</v>
      </c>
      <c r="AQ112" s="141">
        <v>0.46875</v>
      </c>
      <c r="AR112" s="141">
        <v>2.8988999999999998E-3</v>
      </c>
      <c r="AS112" s="141">
        <v>2.8352E-4</v>
      </c>
      <c r="AT112" s="141">
        <v>4.1257000000000002E-4</v>
      </c>
      <c r="AU112" s="141">
        <v>1.6670000000000001E-3</v>
      </c>
      <c r="AV112" s="141">
        <v>2.1175999999999999E-3</v>
      </c>
      <c r="AW112" s="141">
        <v>4.4152999999999998E-4</v>
      </c>
      <c r="AX112" s="141">
        <v>9.6077000000000001E-4</v>
      </c>
      <c r="AY112" s="141">
        <v>1.4265E-4</v>
      </c>
      <c r="AZ112" s="141">
        <v>2.7342000000000002E-4</v>
      </c>
      <c r="BA112" s="160">
        <v>1.3200000000000001E-5</v>
      </c>
      <c r="BB112" s="160">
        <v>1.2300000000000001E-5</v>
      </c>
      <c r="BC112" s="141">
        <v>2.6308999999999998E-3</v>
      </c>
      <c r="BD112" s="141">
        <v>7.2639000000000002E-3</v>
      </c>
      <c r="BE112" s="141">
        <v>2.2966000000000002E-3</v>
      </c>
      <c r="BF112" s="141">
        <v>1.9827999999999998E-3</v>
      </c>
      <c r="BG112" s="141">
        <v>8.4732999999999998E-4</v>
      </c>
      <c r="BH112" s="141">
        <v>2.1478000000000001E-3</v>
      </c>
      <c r="BI112" s="141">
        <v>1.3894999999999999E-4</v>
      </c>
      <c r="BJ112" s="141">
        <v>3.6801999999999999E-4</v>
      </c>
      <c r="BK112" s="160">
        <v>4.8300000000000002E-5</v>
      </c>
      <c r="BL112" s="160">
        <v>7.86E-5</v>
      </c>
      <c r="BM112" s="141">
        <v>3.9362000000000001E-2</v>
      </c>
      <c r="BN112" s="141">
        <v>3.6776000000000003E-2</v>
      </c>
      <c r="BO112" s="141">
        <v>1.0713000000000001E-3</v>
      </c>
      <c r="BP112" s="141">
        <v>3.0790000000000001E-2</v>
      </c>
      <c r="BQ112" s="141">
        <v>1.5931000000000001E-2</v>
      </c>
      <c r="BR112" s="141">
        <v>2.7520999999999999E-3</v>
      </c>
      <c r="BS112" s="141">
        <v>2.1014999999999999E-2</v>
      </c>
      <c r="BT112" s="141">
        <v>2.3431E-2</v>
      </c>
      <c r="BU112" s="141">
        <v>3.6879000000000002E-2</v>
      </c>
      <c r="BV112" s="141">
        <v>50.072000000000003</v>
      </c>
      <c r="BW112" s="141">
        <v>45.615000000000002</v>
      </c>
      <c r="BX112" s="272">
        <v>2.4708000000000001</v>
      </c>
      <c r="BY112" s="141">
        <v>0.32915</v>
      </c>
      <c r="BZ112" s="141">
        <v>0.3</v>
      </c>
      <c r="CA112" s="141">
        <v>1</v>
      </c>
      <c r="CB112" s="278">
        <v>315</v>
      </c>
      <c r="CC112" s="141">
        <v>2.5550000000000002</v>
      </c>
      <c r="CD112" s="141">
        <v>10</v>
      </c>
      <c r="CE112" s="141">
        <v>45</v>
      </c>
      <c r="CF112" s="141">
        <v>0</v>
      </c>
      <c r="CG112" s="141">
        <v>11</v>
      </c>
      <c r="CH112" s="141">
        <v>16</v>
      </c>
      <c r="CI112" s="141">
        <v>27</v>
      </c>
      <c r="CJ112" s="278">
        <v>185.71</v>
      </c>
      <c r="CK112" s="141">
        <v>1</v>
      </c>
      <c r="CL112" s="111">
        <f t="shared" si="11"/>
        <v>0.28439256376999567</v>
      </c>
      <c r="CM112" s="111">
        <v>47.801499999999997</v>
      </c>
      <c r="CN112" s="111">
        <v>106.40992</v>
      </c>
      <c r="CO112" s="141">
        <v>10</v>
      </c>
      <c r="CP112" s="141">
        <v>37</v>
      </c>
      <c r="CQ112" s="141">
        <v>54</v>
      </c>
      <c r="CR112" s="141">
        <v>11.39</v>
      </c>
      <c r="CS112" s="141">
        <v>114</v>
      </c>
      <c r="CT112" s="155" t="s">
        <v>87</v>
      </c>
      <c r="CU112" s="165">
        <v>0.30821759259259257</v>
      </c>
      <c r="CV112" s="141">
        <v>-322</v>
      </c>
      <c r="CW112" s="141">
        <v>309.39999999999998</v>
      </c>
      <c r="CX112" s="141">
        <v>3.3</v>
      </c>
      <c r="CY112" s="141">
        <v>335.2</v>
      </c>
      <c r="CZ112" s="141">
        <v>-41.7</v>
      </c>
      <c r="DA112" s="155" t="s">
        <v>88</v>
      </c>
      <c r="DB112" s="141">
        <v>1.6</v>
      </c>
      <c r="DC112" s="155">
        <v>5.1230000000000002</v>
      </c>
    </row>
    <row r="113" spans="1:107" s="141" customFormat="1">
      <c r="A113" s="158">
        <v>40595</v>
      </c>
      <c r="B113" s="141">
        <v>26.3</v>
      </c>
      <c r="C113" s="141">
        <v>43.7</v>
      </c>
      <c r="D113" s="141">
        <v>44.4</v>
      </c>
      <c r="E113" s="201">
        <v>10.3</v>
      </c>
      <c r="F113" s="201">
        <v>-14.8</v>
      </c>
      <c r="G113" s="201">
        <v>0.1</v>
      </c>
      <c r="H113" s="201">
        <f t="shared" si="12"/>
        <v>18.031638860624955</v>
      </c>
      <c r="I113" s="141">
        <v>0.13</v>
      </c>
      <c r="J113" s="155" t="s">
        <v>43</v>
      </c>
      <c r="K113" s="278">
        <v>2945.9</v>
      </c>
      <c r="L113" s="278">
        <v>209.8</v>
      </c>
      <c r="M113" s="306">
        <f t="shared" si="10"/>
        <v>3.2767547021429975</v>
      </c>
      <c r="N113" s="141">
        <v>0.23438999999999999</v>
      </c>
      <c r="O113" s="141">
        <v>2.8646000000000001E-2</v>
      </c>
      <c r="P113" s="272">
        <v>0.31097999999999998</v>
      </c>
      <c r="Q113" s="141">
        <v>5.7292999999999997E-2</v>
      </c>
      <c r="R113" s="141">
        <v>7.7178000000000004E-3</v>
      </c>
      <c r="S113" s="141">
        <v>4.5719999999999997E-3</v>
      </c>
      <c r="T113" s="141">
        <v>6.9719999999999999E-3</v>
      </c>
      <c r="U113" s="141">
        <v>3.9924000000000001E-3</v>
      </c>
      <c r="V113" s="141">
        <v>3.6410999999999998</v>
      </c>
      <c r="W113" s="141">
        <v>2.4401000000000002</v>
      </c>
      <c r="X113" s="306">
        <v>3.0406</v>
      </c>
      <c r="Y113" s="141">
        <v>0.60050000000000003</v>
      </c>
      <c r="Z113" s="141">
        <v>0.30514000000000002</v>
      </c>
      <c r="AA113" s="141">
        <v>0.30520000000000003</v>
      </c>
      <c r="AB113" s="141">
        <v>0.30518000000000001</v>
      </c>
      <c r="AC113" s="160">
        <v>6.0600000000000003E-5</v>
      </c>
      <c r="AD113" s="141">
        <v>0.34144999999999998</v>
      </c>
      <c r="AE113" s="141">
        <v>0.41992000000000002</v>
      </c>
      <c r="AF113" s="141">
        <v>2.8059999999999999E-4</v>
      </c>
      <c r="AG113" s="141">
        <v>0.68725999999999998</v>
      </c>
      <c r="AH113" s="141">
        <v>1.5139999999999999E-4</v>
      </c>
      <c r="AI113" s="141">
        <v>150</v>
      </c>
      <c r="AJ113" s="141">
        <v>0.30265999999999998</v>
      </c>
      <c r="AK113" s="141">
        <v>0.30292000000000002</v>
      </c>
      <c r="AL113" s="141">
        <v>0.30273</v>
      </c>
      <c r="AM113" s="141">
        <v>2.5792000000000002E-4</v>
      </c>
      <c r="AN113" s="141">
        <v>0.31420999999999999</v>
      </c>
      <c r="AO113" s="141">
        <v>1.3379000000000001</v>
      </c>
      <c r="AP113" s="160">
        <v>1.8E-5</v>
      </c>
      <c r="AQ113" s="141">
        <v>1.3915999999999999</v>
      </c>
      <c r="AR113" s="160">
        <v>1.5099999999999999E-5</v>
      </c>
      <c r="AS113" s="141">
        <v>7.1790000000000005E-4</v>
      </c>
      <c r="AT113" s="141">
        <v>1.4044E-4</v>
      </c>
      <c r="AU113" s="141">
        <v>1.3338E-3</v>
      </c>
      <c r="AV113" s="141">
        <v>3.9281E-4</v>
      </c>
      <c r="AW113" s="141">
        <v>1.3664999999999999E-4</v>
      </c>
      <c r="AX113" s="160">
        <v>8.6299999999999997E-5</v>
      </c>
      <c r="AY113" s="160">
        <v>4.0899999999999998E-5</v>
      </c>
      <c r="AZ113" s="160">
        <v>4.2599999999999999E-5</v>
      </c>
      <c r="BA113" s="160">
        <v>5.1999999999999997E-5</v>
      </c>
      <c r="BB113" s="160">
        <v>3.54E-5</v>
      </c>
      <c r="BC113" s="141">
        <v>1.0970000000000001E-3</v>
      </c>
      <c r="BD113" s="141">
        <v>1.2993E-3</v>
      </c>
      <c r="BE113" s="141">
        <v>2.4451E-3</v>
      </c>
      <c r="BF113" s="141">
        <v>3.2322000000000002E-3</v>
      </c>
      <c r="BG113" s="141">
        <v>2.5470000000000001E-4</v>
      </c>
      <c r="BH113" s="141">
        <v>3.2297000000000001E-4</v>
      </c>
      <c r="BI113" s="160">
        <v>8.9800000000000001E-5</v>
      </c>
      <c r="BJ113" s="160">
        <v>8.2999999999999998E-5</v>
      </c>
      <c r="BK113" s="160">
        <v>5.3900000000000002E-5</v>
      </c>
      <c r="BL113" s="160">
        <v>3.6699999999999998E-5</v>
      </c>
      <c r="BM113" s="141">
        <v>0.98170000000000002</v>
      </c>
      <c r="BN113" s="141">
        <v>4.8401E-2</v>
      </c>
      <c r="BO113" s="141">
        <v>3.6502E-2</v>
      </c>
      <c r="BP113" s="141">
        <v>3.4951999999999997E-2</v>
      </c>
      <c r="BQ113" s="141">
        <v>3.5727000000000002E-2</v>
      </c>
      <c r="BR113" s="141">
        <v>1.0822E-2</v>
      </c>
      <c r="BS113" s="141">
        <v>1.0964E-3</v>
      </c>
      <c r="BT113" s="141">
        <v>0.94596999999999998</v>
      </c>
      <c r="BU113" s="141">
        <v>4.9596000000000001E-2</v>
      </c>
      <c r="BV113" s="141">
        <v>40.293999999999997</v>
      </c>
      <c r="BW113" s="141">
        <v>24.998000000000001</v>
      </c>
      <c r="BX113" s="272">
        <v>27.478000000000002</v>
      </c>
      <c r="BY113" s="141">
        <v>0.47217999999999999</v>
      </c>
      <c r="BZ113" s="141">
        <v>0.2</v>
      </c>
      <c r="CA113" s="141">
        <v>6</v>
      </c>
      <c r="CB113" s="278">
        <v>207.35</v>
      </c>
      <c r="CC113" s="141">
        <v>0.33</v>
      </c>
      <c r="CD113" s="141">
        <v>7</v>
      </c>
      <c r="CE113" s="141">
        <v>30</v>
      </c>
      <c r="CF113" s="141">
        <v>0</v>
      </c>
      <c r="CG113" s="141">
        <v>7</v>
      </c>
      <c r="CH113" s="141">
        <v>45</v>
      </c>
      <c r="CI113" s="141">
        <v>50</v>
      </c>
      <c r="CJ113" s="278">
        <v>562.04</v>
      </c>
      <c r="CK113" s="141">
        <v>1</v>
      </c>
      <c r="CL113" s="111">
        <f t="shared" si="11"/>
        <v>0.3092159126692558</v>
      </c>
      <c r="CM113" s="111">
        <v>50.4086</v>
      </c>
      <c r="CN113" s="111">
        <v>58.034300000000002</v>
      </c>
      <c r="CO113" s="141">
        <v>5</v>
      </c>
      <c r="CP113" s="141">
        <v>7</v>
      </c>
      <c r="CQ113" s="141">
        <v>3</v>
      </c>
      <c r="CT113" s="155"/>
      <c r="DA113" s="155"/>
      <c r="DC113" s="155"/>
    </row>
    <row r="114" spans="1:107">
      <c r="A114" s="56">
        <v>40537</v>
      </c>
      <c r="B114" s="1">
        <v>38</v>
      </c>
      <c r="C114" s="1">
        <v>158</v>
      </c>
      <c r="D114" s="210">
        <v>26</v>
      </c>
      <c r="E114" s="222">
        <v>18</v>
      </c>
      <c r="F114" s="222">
        <v>-2</v>
      </c>
      <c r="G114" s="222">
        <v>-4</v>
      </c>
      <c r="H114" s="222">
        <f t="shared" si="12"/>
        <v>18.547236990991408</v>
      </c>
      <c r="I114" s="1">
        <v>33</v>
      </c>
      <c r="J114" s="27" t="s">
        <v>94</v>
      </c>
      <c r="K114" s="261">
        <v>1603.3</v>
      </c>
      <c r="L114" s="270">
        <v>74</v>
      </c>
      <c r="M114" s="303">
        <f t="shared" ref="M114:M144" si="13">1/AB114</f>
        <v>6.8842076277020512</v>
      </c>
      <c r="N114" s="35">
        <v>0.35859000000000002</v>
      </c>
      <c r="O114" s="4">
        <v>0.10918</v>
      </c>
      <c r="P114" s="259">
        <v>0.58833999999999997</v>
      </c>
      <c r="Q114" s="1">
        <v>0.21836</v>
      </c>
      <c r="R114" s="1">
        <v>8.3035999999999999E-2</v>
      </c>
      <c r="S114" s="1">
        <v>5.0497E-2</v>
      </c>
      <c r="T114" s="1">
        <v>0.11376</v>
      </c>
      <c r="U114" s="1">
        <v>7.0430000000000006E-2</v>
      </c>
      <c r="V114" s="1">
        <v>7.9508000000000001</v>
      </c>
      <c r="W114" s="1">
        <v>5.2595000000000001</v>
      </c>
      <c r="X114" s="303">
        <v>6.6051000000000002</v>
      </c>
      <c r="Y114" s="1">
        <v>1.3456999999999999</v>
      </c>
      <c r="Z114" s="1">
        <v>0.14383000000000001</v>
      </c>
      <c r="AA114" s="1">
        <v>0.14745</v>
      </c>
      <c r="AB114" s="1">
        <v>0.14526</v>
      </c>
      <c r="AC114" s="1">
        <v>3.6166000000000002E-3</v>
      </c>
      <c r="AD114" s="1">
        <v>15.182</v>
      </c>
      <c r="AE114" s="1">
        <v>0.15015000000000001</v>
      </c>
      <c r="AF114" s="1">
        <v>0.30074000000000001</v>
      </c>
      <c r="AG114" s="1">
        <v>0.15991</v>
      </c>
      <c r="AH114" s="1">
        <v>1.8469</v>
      </c>
      <c r="AI114" s="1">
        <v>120</v>
      </c>
      <c r="AJ114" s="1">
        <v>0.22694</v>
      </c>
      <c r="AK114" s="1">
        <v>0.23962</v>
      </c>
      <c r="AL114" s="1">
        <v>0.23438000000000001</v>
      </c>
      <c r="AM114" s="1">
        <v>1.2676E-2</v>
      </c>
      <c r="AN114" s="1">
        <v>1.0337000000000001</v>
      </c>
      <c r="AO114" s="1">
        <v>0.24414</v>
      </c>
      <c r="AP114" s="1">
        <v>0.40803</v>
      </c>
      <c r="AQ114" s="1">
        <v>0.28320000000000001</v>
      </c>
      <c r="AR114" s="1">
        <v>2.9627000000000001E-2</v>
      </c>
      <c r="AS114" s="1">
        <v>4.3150000000000004</v>
      </c>
      <c r="AT114" s="1">
        <v>4.8533999999999997</v>
      </c>
      <c r="AU114" s="1">
        <v>8.2421999999999995E-2</v>
      </c>
      <c r="AV114" s="1">
        <v>2.6492999999999999E-2</v>
      </c>
      <c r="AW114" s="1">
        <v>2.7813000000000001E-2</v>
      </c>
      <c r="AX114" s="1">
        <v>9.3968000000000003E-3</v>
      </c>
      <c r="AY114" s="1">
        <v>5.2693999999999996E-3</v>
      </c>
      <c r="AZ114" s="1">
        <v>7.0768999999999997E-3</v>
      </c>
      <c r="BA114" s="1">
        <v>3.7314000000000002E-3</v>
      </c>
      <c r="BB114" s="1">
        <v>3.1386000000000001E-3</v>
      </c>
      <c r="BC114" s="1">
        <v>0.19756000000000001</v>
      </c>
      <c r="BD114" s="1">
        <v>0.14593999999999999</v>
      </c>
      <c r="BE114" s="1">
        <v>0.18015999999999999</v>
      </c>
      <c r="BF114" s="1">
        <v>0.12912000000000001</v>
      </c>
      <c r="BG114" s="1">
        <v>1.4782E-2</v>
      </c>
      <c r="BH114" s="1">
        <v>8.5144999999999995E-3</v>
      </c>
      <c r="BI114" s="1">
        <v>2.6554999999999999E-3</v>
      </c>
      <c r="BJ114" s="1">
        <v>1.9567E-3</v>
      </c>
      <c r="BK114" s="1">
        <v>2.8130999999999998E-3</v>
      </c>
      <c r="BL114" s="1">
        <v>3.5195000000000001E-3</v>
      </c>
      <c r="BM114" s="1">
        <v>5.2693000000000003</v>
      </c>
      <c r="BN114" s="1">
        <v>7.5228000000000002</v>
      </c>
      <c r="BO114" s="1">
        <v>6.0156999999999998</v>
      </c>
      <c r="BP114" s="1">
        <v>7.3578999999999999</v>
      </c>
      <c r="BQ114" s="1">
        <v>6.6867999999999999</v>
      </c>
      <c r="BR114" s="1">
        <v>22.594999999999999</v>
      </c>
      <c r="BS114" s="1">
        <v>0.94908999999999999</v>
      </c>
      <c r="BT114" s="1">
        <v>-1.4175</v>
      </c>
      <c r="BU114" s="1">
        <v>23.814</v>
      </c>
      <c r="BV114" s="1">
        <v>7.0853000000000002</v>
      </c>
      <c r="BW114" s="1">
        <v>5.0479000000000003</v>
      </c>
      <c r="BX114" s="259">
        <v>0.78802000000000005</v>
      </c>
      <c r="BY114" s="1">
        <v>0.34517999999999999</v>
      </c>
      <c r="BZ114" s="1">
        <v>0.2</v>
      </c>
      <c r="CA114" s="1">
        <v>2</v>
      </c>
      <c r="CB114" s="261">
        <v>71.608999999999995</v>
      </c>
      <c r="CC114" s="1">
        <v>0.33200000000000002</v>
      </c>
      <c r="CD114" s="1">
        <v>0</v>
      </c>
      <c r="CE114" s="1">
        <v>30</v>
      </c>
      <c r="CF114" s="1">
        <v>0</v>
      </c>
      <c r="CG114" s="1">
        <v>0</v>
      </c>
      <c r="CH114" s="1">
        <v>59</v>
      </c>
      <c r="CI114" s="1">
        <v>24</v>
      </c>
      <c r="CJ114" s="261">
        <v>559.79999999999995</v>
      </c>
      <c r="CK114" s="27">
        <v>1</v>
      </c>
      <c r="CL114" s="9">
        <f t="shared" ref="CL114:CL144" si="14">K114/(((CG114*3600)+(CH114*60)+CI114)-((CO114*3600)+(CP114*60)+CQ114))</f>
        <v>-1.9873320442262879E-2</v>
      </c>
      <c r="CM114" s="9">
        <v>35.3078</v>
      </c>
      <c r="CN114" s="9">
        <v>140.31379999999999</v>
      </c>
      <c r="CO114" s="1">
        <v>23</v>
      </c>
      <c r="CP114" s="1">
        <v>24</v>
      </c>
      <c r="CQ114" s="1">
        <v>0</v>
      </c>
      <c r="CR114" s="1">
        <v>14.03</v>
      </c>
      <c r="CS114" s="27">
        <v>255.7</v>
      </c>
      <c r="CT114" s="27" t="s">
        <v>87</v>
      </c>
      <c r="CU114" s="71">
        <v>4.1782407407407407E-2</v>
      </c>
      <c r="CV114" s="1">
        <v>-317</v>
      </c>
      <c r="CW114" s="1">
        <v>70.900000000000006</v>
      </c>
      <c r="CX114" s="27">
        <v>5.5</v>
      </c>
      <c r="CY114" s="1">
        <v>338.1</v>
      </c>
      <c r="CZ114" s="1">
        <v>-38.9</v>
      </c>
      <c r="DA114" s="27" t="s">
        <v>88</v>
      </c>
      <c r="DB114" s="1">
        <v>1.1000000000000001</v>
      </c>
      <c r="DC114" s="27">
        <v>-34.28</v>
      </c>
    </row>
    <row r="115" spans="1:107">
      <c r="A115" s="26" t="s">
        <v>111</v>
      </c>
      <c r="E115" s="4"/>
      <c r="F115" s="4"/>
      <c r="G115" s="4"/>
      <c r="H115" s="222"/>
      <c r="I115" s="1">
        <v>33</v>
      </c>
      <c r="J115" s="27" t="s">
        <v>119</v>
      </c>
      <c r="K115" s="261">
        <v>1679.8</v>
      </c>
      <c r="L115" s="270">
        <v>179.1</v>
      </c>
      <c r="M115" s="303">
        <f t="shared" si="13"/>
        <v>3.1387319522912742</v>
      </c>
      <c r="N115" s="35">
        <v>0.43386999999999998</v>
      </c>
      <c r="O115" s="4">
        <v>7.1587999999999999E-2</v>
      </c>
      <c r="P115" s="259">
        <v>0.61367000000000005</v>
      </c>
      <c r="Q115" s="1">
        <v>0.14318</v>
      </c>
      <c r="R115" s="1">
        <v>3.1787999999999997E-2</v>
      </c>
      <c r="S115" s="1">
        <v>1.9140000000000001E-2</v>
      </c>
      <c r="T115" s="1">
        <v>3.9113000000000002E-2</v>
      </c>
      <c r="U115" s="1">
        <v>2.3345000000000001E-2</v>
      </c>
      <c r="V115" s="1">
        <v>2.2997999999999998</v>
      </c>
      <c r="W115" s="1">
        <v>3.2216999999999998</v>
      </c>
      <c r="X115" s="303">
        <v>2.7606999999999999</v>
      </c>
      <c r="Y115" s="1">
        <v>0.46096999999999999</v>
      </c>
      <c r="Z115" s="1">
        <v>0.31828000000000001</v>
      </c>
      <c r="AA115" s="1">
        <v>0.31936999999999999</v>
      </c>
      <c r="AB115" s="1">
        <v>0.31859999999999999</v>
      </c>
      <c r="AC115" s="1">
        <v>1.0877E-3</v>
      </c>
      <c r="AD115" s="1">
        <v>1.0599000000000001</v>
      </c>
      <c r="AE115" s="1">
        <v>0.32593</v>
      </c>
      <c r="AF115" s="1">
        <v>7.7974000000000002E-2</v>
      </c>
      <c r="AG115" s="1">
        <v>0.33324999999999999</v>
      </c>
      <c r="AH115" s="1">
        <v>8.3709000000000006E-2</v>
      </c>
      <c r="AI115" s="1">
        <v>150</v>
      </c>
      <c r="AJ115" s="1">
        <v>0.35119</v>
      </c>
      <c r="AK115" s="1">
        <v>0.35297000000000001</v>
      </c>
      <c r="AL115" s="1">
        <v>0.35155999999999998</v>
      </c>
      <c r="AM115" s="1">
        <v>1.7783E-3</v>
      </c>
      <c r="AN115" s="1">
        <v>1.6152</v>
      </c>
      <c r="AO115" s="1">
        <v>0.36620999999999998</v>
      </c>
      <c r="AP115" s="1">
        <v>4.7287999999999997E-2</v>
      </c>
      <c r="AQ115" s="1">
        <v>0.54198999999999997</v>
      </c>
      <c r="AR115" s="1">
        <v>4.6540000000000002E-3</v>
      </c>
      <c r="AS115" s="1">
        <v>4.6868E-2</v>
      </c>
      <c r="AT115" s="1">
        <v>3.9745000000000003E-2</v>
      </c>
      <c r="AU115" s="1">
        <v>0.51707000000000003</v>
      </c>
      <c r="AV115" s="1">
        <v>0.43092999999999998</v>
      </c>
      <c r="AW115" s="1">
        <v>7.5278999999999997E-3</v>
      </c>
      <c r="AX115" s="1">
        <v>3.4805999999999999E-3</v>
      </c>
      <c r="AY115" s="1">
        <v>5.0252000000000001E-4</v>
      </c>
      <c r="AZ115" s="1">
        <v>3.4110999999999999E-4</v>
      </c>
      <c r="BA115" s="1">
        <v>1.6208999999999999E-4</v>
      </c>
      <c r="BB115" s="1">
        <v>2.1791000000000001E-4</v>
      </c>
      <c r="BC115" s="1">
        <v>3.2121999999999998E-2</v>
      </c>
      <c r="BD115" s="1">
        <v>2.7895E-2</v>
      </c>
      <c r="BE115" s="1">
        <v>0.39489000000000002</v>
      </c>
      <c r="BF115" s="1">
        <v>0.37390000000000001</v>
      </c>
      <c r="BG115" s="1">
        <v>1.0636E-2</v>
      </c>
      <c r="BH115" s="1">
        <v>1.7498E-2</v>
      </c>
      <c r="BI115" s="1">
        <v>1.0418999999999999E-3</v>
      </c>
      <c r="BJ115" s="1">
        <v>1.2616000000000001E-3</v>
      </c>
      <c r="BK115" s="1">
        <v>3.347E-4</v>
      </c>
      <c r="BL115" s="1">
        <v>3.2253000000000002E-4</v>
      </c>
      <c r="BM115" s="1">
        <v>3.8488000000000002</v>
      </c>
      <c r="BN115" s="1">
        <v>0.60428000000000004</v>
      </c>
      <c r="BO115" s="1">
        <v>0.68196000000000001</v>
      </c>
      <c r="BP115" s="1">
        <v>0.91564999999999996</v>
      </c>
      <c r="BQ115" s="1">
        <v>0.79881000000000002</v>
      </c>
      <c r="BR115" s="1">
        <v>8.7725999999999998E-2</v>
      </c>
      <c r="BS115" s="1">
        <v>0.16525000000000001</v>
      </c>
      <c r="BT115" s="1">
        <v>3.05</v>
      </c>
      <c r="BU115" s="1">
        <v>0.61062000000000005</v>
      </c>
      <c r="BV115" s="1">
        <v>19.305</v>
      </c>
      <c r="BW115" s="1">
        <v>12.465999999999999</v>
      </c>
      <c r="BX115" s="259">
        <v>4.8181000000000003</v>
      </c>
      <c r="BY115" s="1">
        <v>0.31358000000000003</v>
      </c>
      <c r="BZ115" s="1">
        <v>0.3</v>
      </c>
      <c r="CA115" s="1">
        <v>3</v>
      </c>
      <c r="CB115" s="261">
        <v>178.42</v>
      </c>
      <c r="CC115" s="1">
        <v>0.33100000000000002</v>
      </c>
      <c r="CD115" s="1">
        <v>0</v>
      </c>
      <c r="CE115" s="1">
        <v>30</v>
      </c>
      <c r="CF115" s="1">
        <v>0</v>
      </c>
      <c r="CG115" s="1">
        <v>0</v>
      </c>
      <c r="CH115" s="1">
        <v>58</v>
      </c>
      <c r="CI115" s="1">
        <v>16</v>
      </c>
      <c r="CJ115" s="261">
        <v>543.66999999999996</v>
      </c>
      <c r="CK115" s="27">
        <v>1</v>
      </c>
      <c r="CL115" s="9">
        <f t="shared" si="14"/>
        <v>-2.08040225899138E-2</v>
      </c>
      <c r="CM115" s="9">
        <v>53.105800000000002</v>
      </c>
      <c r="CN115" s="9">
        <v>157.7139</v>
      </c>
      <c r="CO115" s="1">
        <v>23</v>
      </c>
      <c r="CP115" s="1">
        <v>24</v>
      </c>
      <c r="CQ115" s="1">
        <v>0</v>
      </c>
      <c r="CR115" s="1">
        <v>13.1</v>
      </c>
      <c r="CS115" s="1">
        <v>1.9</v>
      </c>
      <c r="CT115" s="27" t="s">
        <v>87</v>
      </c>
      <c r="CU115" s="71">
        <v>3.9120370370370368E-2</v>
      </c>
      <c r="CV115" s="1">
        <v>-197</v>
      </c>
      <c r="CW115" s="27">
        <v>179.7</v>
      </c>
      <c r="CX115" s="1">
        <v>-2.7</v>
      </c>
      <c r="CY115" s="1">
        <v>334.6</v>
      </c>
      <c r="CZ115" s="1">
        <v>-42.3</v>
      </c>
      <c r="DA115" s="27" t="s">
        <v>88</v>
      </c>
      <c r="DB115" s="1">
        <v>18.399999999999999</v>
      </c>
      <c r="DC115" s="27">
        <v>-21.475999999999999</v>
      </c>
    </row>
    <row r="116" spans="1:107">
      <c r="E116" s="4"/>
      <c r="F116" s="4"/>
      <c r="G116" s="4"/>
      <c r="H116" s="222"/>
      <c r="I116" s="1">
        <v>33</v>
      </c>
      <c r="J116" s="27" t="s">
        <v>45</v>
      </c>
      <c r="K116" s="261">
        <v>2275.6999999999998</v>
      </c>
      <c r="L116" s="270">
        <v>98.6</v>
      </c>
      <c r="M116" s="303">
        <f t="shared" si="13"/>
        <v>3.2637075718015667</v>
      </c>
      <c r="N116" s="35">
        <v>0.48141</v>
      </c>
      <c r="O116" s="4">
        <v>8.2395999999999997E-2</v>
      </c>
      <c r="P116" s="259">
        <v>0.74206000000000005</v>
      </c>
      <c r="Q116" s="1">
        <v>0.16478999999999999</v>
      </c>
      <c r="R116" s="1">
        <v>1.9328999999999999E-2</v>
      </c>
      <c r="S116" s="1">
        <v>1.1322E-2</v>
      </c>
      <c r="T116" s="1">
        <v>3.3791000000000002E-2</v>
      </c>
      <c r="U116" s="1">
        <v>2.0039999999999999E-2</v>
      </c>
      <c r="V116" s="1">
        <v>3.0788000000000002</v>
      </c>
      <c r="W116" s="1">
        <v>3.6558999999999999</v>
      </c>
      <c r="X116" s="303">
        <v>3.3673000000000002</v>
      </c>
      <c r="Y116" s="1">
        <v>0.28855999999999998</v>
      </c>
      <c r="Z116" s="1">
        <v>0.30623</v>
      </c>
      <c r="AA116" s="1">
        <v>0.30681999999999998</v>
      </c>
      <c r="AB116" s="1">
        <v>0.30640000000000001</v>
      </c>
      <c r="AC116" s="1">
        <v>5.9170000000000002E-4</v>
      </c>
      <c r="AD116" s="1">
        <v>2.5251000000000001</v>
      </c>
      <c r="AE116" s="1">
        <v>0.31494</v>
      </c>
      <c r="AF116" s="1">
        <v>2.5724E-2</v>
      </c>
      <c r="AG116" s="1">
        <v>0.33324999999999999</v>
      </c>
      <c r="AH116" s="1">
        <v>9.4862999999999996E-3</v>
      </c>
      <c r="AI116" s="1">
        <v>150</v>
      </c>
      <c r="AJ116" s="1">
        <v>0.30742999999999998</v>
      </c>
      <c r="AK116" s="1">
        <v>0.30784</v>
      </c>
      <c r="AL116" s="1">
        <v>0.30762</v>
      </c>
      <c r="AM116" s="1">
        <v>4.1251999999999999E-4</v>
      </c>
      <c r="AN116" s="1">
        <v>3.9397000000000002</v>
      </c>
      <c r="AO116" s="1">
        <v>0.36132999999999998</v>
      </c>
      <c r="AP116" s="1">
        <v>1.5975E-2</v>
      </c>
      <c r="AQ116" s="1">
        <v>0.38574000000000003</v>
      </c>
      <c r="AR116" s="1">
        <v>1.2184E-2</v>
      </c>
      <c r="AS116" s="1">
        <v>2.9250999999999999E-2</v>
      </c>
      <c r="AT116" s="1">
        <v>1.6931000000000002E-2</v>
      </c>
      <c r="AU116" s="1">
        <v>3.5097000000000003E-2</v>
      </c>
      <c r="AV116" s="1">
        <v>2.7622000000000001E-2</v>
      </c>
      <c r="AW116" s="1">
        <v>1.2409999999999999E-3</v>
      </c>
      <c r="AX116" s="1">
        <v>1.6816999999999999E-3</v>
      </c>
      <c r="AY116" s="1">
        <v>1.1375999999999999E-3</v>
      </c>
      <c r="AZ116" s="1">
        <v>8.7892999999999999E-4</v>
      </c>
      <c r="BA116" s="1">
        <v>1.5087E-4</v>
      </c>
      <c r="BB116" s="2">
        <v>3.8099999999999998E-5</v>
      </c>
      <c r="BC116" s="1">
        <v>3.9475999999999997E-2</v>
      </c>
      <c r="BD116" s="1">
        <v>5.2692000000000003E-2</v>
      </c>
      <c r="BE116" s="1">
        <v>6.7669000000000007E-2</v>
      </c>
      <c r="BF116" s="1">
        <v>7.2888999999999995E-2</v>
      </c>
      <c r="BG116" s="1">
        <v>3.1782999999999998E-3</v>
      </c>
      <c r="BH116" s="1">
        <v>3.4323000000000001E-3</v>
      </c>
      <c r="BI116" s="1">
        <v>7.3300999999999998E-4</v>
      </c>
      <c r="BJ116" s="1">
        <v>9.1735999999999999E-4</v>
      </c>
      <c r="BK116" s="1">
        <v>3.0221000000000002E-4</v>
      </c>
      <c r="BL116" s="1">
        <v>3.7236000000000002E-4</v>
      </c>
      <c r="BM116" s="1">
        <v>4.2058</v>
      </c>
      <c r="BN116" s="1">
        <v>1.4431</v>
      </c>
      <c r="BO116" s="1">
        <v>0.25398999999999999</v>
      </c>
      <c r="BP116" s="1">
        <v>0.79003000000000001</v>
      </c>
      <c r="BQ116" s="1">
        <v>0.52200999999999997</v>
      </c>
      <c r="BR116" s="1">
        <v>0.19475999999999999</v>
      </c>
      <c r="BS116" s="1">
        <v>0.37902999999999998</v>
      </c>
      <c r="BT116" s="1">
        <v>3.6838000000000002</v>
      </c>
      <c r="BU116" s="1">
        <v>1.4561999999999999</v>
      </c>
      <c r="BV116" s="1">
        <v>38.390999999999998</v>
      </c>
      <c r="BW116" s="1">
        <v>24.048999999999999</v>
      </c>
      <c r="BX116" s="259">
        <v>8.0569000000000006</v>
      </c>
      <c r="BY116" s="1">
        <v>0.34171000000000001</v>
      </c>
      <c r="BZ116" s="1">
        <v>0.25</v>
      </c>
      <c r="CA116" s="1">
        <v>3</v>
      </c>
      <c r="CB116" s="261">
        <v>93.239000000000004</v>
      </c>
      <c r="CC116" s="1">
        <v>0.32</v>
      </c>
      <c r="CD116" s="1">
        <v>1</v>
      </c>
      <c r="CE116" s="1">
        <v>0</v>
      </c>
      <c r="CF116" s="1">
        <v>0</v>
      </c>
      <c r="CG116" s="1">
        <v>1</v>
      </c>
      <c r="CH116" s="1">
        <v>33</v>
      </c>
      <c r="CI116" s="1">
        <v>35</v>
      </c>
      <c r="CJ116" s="261">
        <v>610.41</v>
      </c>
      <c r="CK116" s="27">
        <v>1</v>
      </c>
      <c r="CL116" s="9">
        <f t="shared" si="14"/>
        <v>-2.8943720190779013E-2</v>
      </c>
      <c r="CM116" s="9">
        <v>44.1999</v>
      </c>
      <c r="CN116" s="9">
        <v>131.97730000000001</v>
      </c>
      <c r="CO116" s="1">
        <v>23</v>
      </c>
      <c r="CP116" s="1">
        <v>24</v>
      </c>
      <c r="CQ116" s="1">
        <v>0</v>
      </c>
      <c r="CR116" s="1">
        <v>19</v>
      </c>
      <c r="CS116" s="1">
        <v>290.89999999999998</v>
      </c>
      <c r="CT116" s="27" t="s">
        <v>87</v>
      </c>
      <c r="CU116" s="71">
        <v>6.4525462962962965E-2</v>
      </c>
      <c r="CV116" s="1">
        <v>-227</v>
      </c>
      <c r="CW116" s="1">
        <v>91.3</v>
      </c>
      <c r="CX116" s="1">
        <v>-2.7</v>
      </c>
      <c r="CY116" s="1">
        <v>345.5</v>
      </c>
      <c r="CZ116" s="1">
        <v>-57.3</v>
      </c>
      <c r="DA116" s="27" t="s">
        <v>88</v>
      </c>
      <c r="DB116" s="1">
        <v>28.8</v>
      </c>
      <c r="DC116" s="27">
        <v>-37.561999999999998</v>
      </c>
    </row>
    <row r="117" spans="1:107" s="63" customFormat="1">
      <c r="A117" s="75"/>
      <c r="E117" s="95"/>
      <c r="F117" s="95"/>
      <c r="G117" s="95"/>
      <c r="H117" s="222"/>
      <c r="I117" s="63">
        <v>33</v>
      </c>
      <c r="J117" s="66" t="s">
        <v>56</v>
      </c>
      <c r="K117" s="292">
        <v>4127.2</v>
      </c>
      <c r="L117" s="292">
        <v>31.3</v>
      </c>
      <c r="M117" s="312">
        <f t="shared" si="13"/>
        <v>11.702887102248125</v>
      </c>
      <c r="N117" s="63">
        <v>1.4655</v>
      </c>
      <c r="O117" s="63">
        <v>0.38405</v>
      </c>
      <c r="P117" s="286">
        <v>2.3153999999999999</v>
      </c>
      <c r="Q117" s="63">
        <v>0.7681</v>
      </c>
      <c r="R117" s="63">
        <v>0.23597000000000001</v>
      </c>
      <c r="S117" s="63">
        <v>0.1444</v>
      </c>
      <c r="T117" s="63">
        <v>0.24390000000000001</v>
      </c>
      <c r="U117" s="63">
        <v>0.14743999999999999</v>
      </c>
      <c r="V117" s="63">
        <v>11.507</v>
      </c>
      <c r="W117" s="63">
        <v>13.475</v>
      </c>
      <c r="X117" s="312">
        <v>12.491</v>
      </c>
      <c r="Y117" s="63">
        <v>0.98368999999999995</v>
      </c>
      <c r="Z117" s="63">
        <v>8.1362000000000004E-2</v>
      </c>
      <c r="AA117" s="63">
        <v>8.5899000000000003E-2</v>
      </c>
      <c r="AB117" s="63">
        <v>8.5448999999999997E-2</v>
      </c>
      <c r="AC117" s="63">
        <v>4.5373000000000002E-3</v>
      </c>
      <c r="AD117" s="63">
        <v>33.408999999999999</v>
      </c>
      <c r="AE117" s="63">
        <v>9.3993999999999994E-2</v>
      </c>
      <c r="AF117" s="63">
        <v>3.8439000000000001</v>
      </c>
      <c r="AG117" s="63">
        <v>9.8877000000000007E-2</v>
      </c>
      <c r="AH117" s="63">
        <v>1.8469</v>
      </c>
      <c r="AI117" s="63">
        <v>60</v>
      </c>
      <c r="AJ117" s="63" t="s">
        <v>42</v>
      </c>
      <c r="AK117" s="63" t="s">
        <v>42</v>
      </c>
      <c r="AL117" s="63">
        <v>3.9063000000000001E-2</v>
      </c>
      <c r="AM117" s="63" t="s">
        <v>42</v>
      </c>
      <c r="AN117" s="63">
        <v>229.23</v>
      </c>
      <c r="AO117" s="63">
        <v>0.13672000000000001</v>
      </c>
      <c r="AP117" s="63">
        <v>0.31849</v>
      </c>
      <c r="AQ117" s="63">
        <v>0.19531000000000001</v>
      </c>
      <c r="AR117" s="63">
        <v>0.69084999999999996</v>
      </c>
      <c r="AS117" s="63">
        <v>3.6366000000000001</v>
      </c>
      <c r="AT117" s="63">
        <v>0.55637999999999999</v>
      </c>
      <c r="AU117" s="63">
        <v>0.16849</v>
      </c>
      <c r="AV117" s="63">
        <v>1.2303E-2</v>
      </c>
      <c r="AW117" s="63">
        <v>1.0737E-2</v>
      </c>
      <c r="AX117" s="63">
        <v>8.6470000000000004E-4</v>
      </c>
      <c r="AY117" s="63">
        <v>1.6171E-3</v>
      </c>
      <c r="AZ117" s="63">
        <v>1.9769000000000002E-3</v>
      </c>
      <c r="BA117" s="63">
        <v>7.0099999999999996E-5</v>
      </c>
      <c r="BB117" s="63">
        <v>1.42E-5</v>
      </c>
      <c r="BC117" s="63">
        <v>240.69</v>
      </c>
      <c r="BD117" s="63">
        <v>130.13999999999999</v>
      </c>
      <c r="BE117" s="63">
        <v>0.20363999999999999</v>
      </c>
      <c r="BF117" s="63">
        <v>0.20232</v>
      </c>
      <c r="BG117" s="63">
        <v>1.2139E-2</v>
      </c>
      <c r="BH117" s="63">
        <v>1.0078E-2</v>
      </c>
      <c r="BI117" s="63">
        <v>1.2721E-3</v>
      </c>
      <c r="BJ117" s="63">
        <v>1.0774999999999999E-3</v>
      </c>
      <c r="BK117" s="63">
        <v>5.6612999999999998E-4</v>
      </c>
      <c r="BL117" s="63">
        <v>5.2605000000000002E-4</v>
      </c>
      <c r="BM117" s="63">
        <v>76.864999999999995</v>
      </c>
      <c r="BN117" s="63">
        <v>11.666</v>
      </c>
      <c r="BO117" s="63">
        <v>41.661999999999999</v>
      </c>
      <c r="BP117" s="63">
        <v>39.96</v>
      </c>
      <c r="BQ117" s="63">
        <v>40.811</v>
      </c>
      <c r="BR117" s="63">
        <v>20.745000000000001</v>
      </c>
      <c r="BS117" s="63">
        <v>1.2036</v>
      </c>
      <c r="BT117" s="63">
        <v>36.054000000000002</v>
      </c>
      <c r="BU117" s="63">
        <v>23.800999999999998</v>
      </c>
      <c r="BV117" s="63">
        <v>9.8122000000000007</v>
      </c>
      <c r="BW117" s="63">
        <v>6.83</v>
      </c>
      <c r="BX117" s="286">
        <v>1.8834</v>
      </c>
      <c r="BY117" s="63">
        <v>0.32190999999999997</v>
      </c>
      <c r="BZ117" s="63">
        <v>0.06</v>
      </c>
      <c r="CA117" s="63">
        <v>1</v>
      </c>
      <c r="CB117" s="292">
        <v>35.700000000000003</v>
      </c>
      <c r="CC117" s="63">
        <v>0.38500000000000001</v>
      </c>
      <c r="CD117" s="63">
        <v>3</v>
      </c>
      <c r="CE117" s="63">
        <v>20</v>
      </c>
      <c r="CF117" s="63">
        <v>0</v>
      </c>
      <c r="CG117" s="63">
        <v>3</v>
      </c>
      <c r="CH117" s="63">
        <v>39</v>
      </c>
      <c r="CI117" s="63">
        <v>50</v>
      </c>
      <c r="CJ117" s="292">
        <v>649.39</v>
      </c>
      <c r="CK117" s="63">
        <v>1</v>
      </c>
      <c r="CL117" s="9">
        <f t="shared" si="14"/>
        <v>-5.8088669950738914E-2</v>
      </c>
      <c r="CM117" s="63">
        <v>7.5354700000000001</v>
      </c>
      <c r="CN117" s="63">
        <v>134.54701</v>
      </c>
      <c r="CO117" s="63">
        <v>23</v>
      </c>
      <c r="CP117" s="63">
        <v>24</v>
      </c>
      <c r="CQ117" s="63">
        <v>0</v>
      </c>
      <c r="CR117" s="63">
        <v>38.08</v>
      </c>
      <c r="CS117" s="63">
        <v>217.9</v>
      </c>
      <c r="CT117" s="66" t="s">
        <v>87</v>
      </c>
      <c r="CU117" s="63">
        <v>0.14849537037037039</v>
      </c>
      <c r="CV117" s="63">
        <v>213.2</v>
      </c>
      <c r="CW117" s="63">
        <v>35.6</v>
      </c>
      <c r="CX117" s="63">
        <v>7.2</v>
      </c>
      <c r="CY117" s="63">
        <v>286</v>
      </c>
      <c r="CZ117" s="63">
        <v>-80.900000000000006</v>
      </c>
      <c r="DA117" s="63" t="s">
        <v>88</v>
      </c>
      <c r="DB117" s="63">
        <v>8.6</v>
      </c>
      <c r="DC117" s="66">
        <v>-16.971</v>
      </c>
    </row>
    <row r="118" spans="1:107">
      <c r="E118" s="4"/>
      <c r="F118" s="4"/>
      <c r="G118" s="4"/>
      <c r="H118" s="222"/>
      <c r="I118" s="1">
        <v>33</v>
      </c>
      <c r="J118" s="27" t="s">
        <v>117</v>
      </c>
      <c r="K118" s="261">
        <v>4257</v>
      </c>
      <c r="L118" s="270">
        <v>85.3</v>
      </c>
      <c r="M118" s="303">
        <f t="shared" si="13"/>
        <v>2.3405500292568751</v>
      </c>
      <c r="N118" s="35">
        <v>1.5869000000000001E-2</v>
      </c>
      <c r="O118" s="4">
        <v>7.4837000000000002E-3</v>
      </c>
      <c r="P118" s="259">
        <v>2.3446000000000002E-2</v>
      </c>
      <c r="Q118" s="1">
        <v>1.4966999999999999E-2</v>
      </c>
      <c r="R118" s="1">
        <v>2.0639999999999999E-3</v>
      </c>
      <c r="S118" s="1">
        <v>1.2159E-3</v>
      </c>
      <c r="T118" s="1">
        <v>4.3449999999999999E-3</v>
      </c>
      <c r="U118" s="1">
        <v>2.5764999999999998E-3</v>
      </c>
      <c r="V118" s="1">
        <v>2.0108999999999999</v>
      </c>
      <c r="W118" s="1">
        <v>1.7972999999999999</v>
      </c>
      <c r="X118" s="303">
        <v>1.9040999999999999</v>
      </c>
      <c r="Y118" s="1">
        <v>0.10679</v>
      </c>
      <c r="Z118" s="1">
        <v>0.42703000000000002</v>
      </c>
      <c r="AA118" s="1">
        <v>0.42771999999999999</v>
      </c>
      <c r="AB118" s="1">
        <v>0.42725000000000002</v>
      </c>
      <c r="AC118" s="1">
        <v>6.9233000000000001E-4</v>
      </c>
      <c r="AD118" s="1">
        <v>2.3143999999999999E-3</v>
      </c>
      <c r="AE118" s="1">
        <v>0.43213000000000001</v>
      </c>
      <c r="AF118" s="1">
        <v>6.3115999999999997E-4</v>
      </c>
      <c r="AG118" s="1">
        <v>0.43579000000000001</v>
      </c>
      <c r="AH118" s="1">
        <v>5.7735000000000002E-4</v>
      </c>
      <c r="AI118" s="1">
        <v>120</v>
      </c>
      <c r="AJ118" s="1">
        <v>0.59118000000000004</v>
      </c>
      <c r="AK118" s="1">
        <v>0.60357000000000005</v>
      </c>
      <c r="AL118" s="1">
        <v>0.60058999999999996</v>
      </c>
      <c r="AM118" s="1">
        <v>1.2393E-2</v>
      </c>
      <c r="AN118" s="1">
        <v>1.0065E-3</v>
      </c>
      <c r="AO118" s="1">
        <v>0.61523000000000005</v>
      </c>
      <c r="AP118" s="2">
        <v>3.1199999999999999E-5</v>
      </c>
      <c r="AQ118" s="1">
        <v>0.65429999999999999</v>
      </c>
      <c r="AR118" s="2">
        <v>8.3300000000000005E-5</v>
      </c>
      <c r="AS118" s="2">
        <v>9.0000000000000006E-5</v>
      </c>
      <c r="AT118" s="1">
        <v>1.0012E-4</v>
      </c>
      <c r="AU118" s="1">
        <v>9.6024999999999999E-3</v>
      </c>
      <c r="AV118" s="1">
        <v>2.7745000000000001E-3</v>
      </c>
      <c r="AW118" s="1">
        <v>1.0115000000000001E-4</v>
      </c>
      <c r="AX118" s="2">
        <v>6.3100000000000002E-5</v>
      </c>
      <c r="AY118" s="2">
        <v>4.0200000000000001E-5</v>
      </c>
      <c r="AZ118" s="2">
        <v>3.79E-5</v>
      </c>
      <c r="BA118" s="2">
        <v>6.9400000000000006E-5</v>
      </c>
      <c r="BB118" s="2">
        <v>9.3900000000000006E-5</v>
      </c>
      <c r="BC118" s="2">
        <v>4.3600000000000003E-5</v>
      </c>
      <c r="BD118" s="2">
        <v>2.26E-5</v>
      </c>
      <c r="BE118" s="1">
        <v>5.4849E-3</v>
      </c>
      <c r="BF118" s="1">
        <v>5.3375999999999996E-3</v>
      </c>
      <c r="BG118" s="1">
        <v>1.3200000000000001E-4</v>
      </c>
      <c r="BH118" s="1">
        <v>2.0696000000000001E-4</v>
      </c>
      <c r="BI118" s="2">
        <v>6.1400000000000002E-5</v>
      </c>
      <c r="BJ118" s="2">
        <v>7.75E-5</v>
      </c>
      <c r="BK118" s="2">
        <v>3.4700000000000003E-5</v>
      </c>
      <c r="BL118" s="2">
        <v>5.5999999999999999E-5</v>
      </c>
      <c r="BM118" s="1">
        <v>1.1291000000000001E-2</v>
      </c>
      <c r="BN118" s="1">
        <v>1.4534999999999999E-2</v>
      </c>
      <c r="BO118" s="1">
        <v>4.1653999999999997E-3</v>
      </c>
      <c r="BP118" s="1">
        <v>1.6461E-2</v>
      </c>
      <c r="BQ118" s="1">
        <v>1.0312999999999999E-2</v>
      </c>
      <c r="BR118" s="1">
        <v>1.0019E-2</v>
      </c>
      <c r="BS118" s="1">
        <v>8.6946000000000002E-3</v>
      </c>
      <c r="BT118" s="1">
        <v>9.7733999999999994E-4</v>
      </c>
      <c r="BU118" s="1">
        <v>1.7652999999999999E-2</v>
      </c>
      <c r="BV118" s="1">
        <v>11.36</v>
      </c>
      <c r="BW118" s="1">
        <v>9.8678000000000008</v>
      </c>
      <c r="BX118" s="259">
        <v>1.0948</v>
      </c>
      <c r="BY118" s="1">
        <v>0.33040000000000003</v>
      </c>
      <c r="BZ118" s="1">
        <v>0.4</v>
      </c>
      <c r="CA118" s="1">
        <v>3</v>
      </c>
      <c r="CB118" s="261">
        <v>15.48</v>
      </c>
      <c r="CC118" s="1">
        <v>2.6949999999999998</v>
      </c>
      <c r="CD118" s="1">
        <v>3</v>
      </c>
      <c r="CE118" s="1">
        <v>0</v>
      </c>
      <c r="CF118" s="1">
        <v>0</v>
      </c>
      <c r="CG118" s="1">
        <v>3</v>
      </c>
      <c r="CH118" s="1">
        <v>28</v>
      </c>
      <c r="CI118" s="1">
        <v>44</v>
      </c>
      <c r="CJ118" s="261">
        <v>768.98</v>
      </c>
      <c r="CK118" s="27">
        <v>1</v>
      </c>
      <c r="CL118" s="9">
        <f t="shared" si="14"/>
        <v>-5.9359138825366725E-2</v>
      </c>
      <c r="CM118" s="9">
        <v>47.801499999999997</v>
      </c>
      <c r="CN118" s="9">
        <v>106.40992</v>
      </c>
      <c r="CO118" s="1">
        <v>23</v>
      </c>
      <c r="CP118" s="1">
        <v>24</v>
      </c>
      <c r="CQ118" s="1">
        <v>0</v>
      </c>
      <c r="CR118" s="1">
        <v>36.700000000000003</v>
      </c>
      <c r="CS118" s="1">
        <v>299.39999999999998</v>
      </c>
      <c r="CT118" s="27" t="s">
        <v>87</v>
      </c>
      <c r="CU118" s="71">
        <v>0.14583333333333334</v>
      </c>
      <c r="CV118" s="1">
        <v>492.3</v>
      </c>
      <c r="CW118" s="1">
        <v>79.5</v>
      </c>
      <c r="CX118" s="27">
        <v>-3.6</v>
      </c>
      <c r="CY118" s="1">
        <v>328.4</v>
      </c>
      <c r="CZ118" s="1">
        <v>-38.6</v>
      </c>
      <c r="DA118" s="27" t="s">
        <v>95</v>
      </c>
      <c r="DB118" s="1">
        <v>7</v>
      </c>
      <c r="DC118" s="27">
        <v>-43.457000000000001</v>
      </c>
    </row>
    <row r="119" spans="1:107">
      <c r="E119" s="4"/>
      <c r="F119" s="4"/>
      <c r="G119" s="4"/>
      <c r="H119" s="222"/>
      <c r="I119" s="1">
        <v>33</v>
      </c>
      <c r="J119" s="27" t="s">
        <v>53</v>
      </c>
      <c r="K119" s="261">
        <v>4571.5</v>
      </c>
      <c r="L119" s="270">
        <v>256.2</v>
      </c>
      <c r="M119" s="303">
        <f t="shared" si="13"/>
        <v>8.1920209715736867</v>
      </c>
      <c r="N119" s="35">
        <v>1.149</v>
      </c>
      <c r="O119" s="4">
        <v>0.1804</v>
      </c>
      <c r="P119" s="259">
        <v>2.0206</v>
      </c>
      <c r="Q119" s="1">
        <v>0.36079</v>
      </c>
      <c r="R119" s="1">
        <v>2.3095000000000001E-2</v>
      </c>
      <c r="S119" s="1">
        <v>1.3402000000000001E-2</v>
      </c>
      <c r="T119" s="1">
        <v>3.569E-2</v>
      </c>
      <c r="U119" s="1">
        <v>2.1156000000000001E-2</v>
      </c>
      <c r="V119" s="1">
        <v>8.0105000000000004</v>
      </c>
      <c r="W119" s="1">
        <v>8.6898999999999997</v>
      </c>
      <c r="X119" s="303">
        <v>8.3501999999999992</v>
      </c>
      <c r="Y119" s="1">
        <v>0.33971000000000001</v>
      </c>
      <c r="Z119" s="1">
        <v>0.12086</v>
      </c>
      <c r="AA119" s="1" t="s">
        <v>42</v>
      </c>
      <c r="AB119" s="1">
        <v>0.12207</v>
      </c>
      <c r="AC119" s="1" t="s">
        <v>42</v>
      </c>
      <c r="AD119" s="1">
        <v>19.879000000000001</v>
      </c>
      <c r="AE119" s="1">
        <v>0.16478999999999999</v>
      </c>
      <c r="AF119" s="1">
        <v>0.11469</v>
      </c>
      <c r="AG119" s="1">
        <v>0.21362</v>
      </c>
      <c r="AH119" s="1">
        <v>8.8680999999999996E-2</v>
      </c>
      <c r="AI119" s="1">
        <v>150</v>
      </c>
      <c r="AJ119" s="1">
        <v>8.7481000000000003E-2</v>
      </c>
      <c r="AK119" s="1">
        <v>8.8227E-2</v>
      </c>
      <c r="AL119" s="1">
        <v>8.7890999999999997E-2</v>
      </c>
      <c r="AM119" s="1">
        <v>7.4576000000000004E-4</v>
      </c>
      <c r="AN119" s="1">
        <v>88.852999999999994</v>
      </c>
      <c r="AO119" s="1">
        <v>0.20996000000000001</v>
      </c>
      <c r="AP119" s="1">
        <v>4.7432000000000002E-2</v>
      </c>
      <c r="AQ119" s="1">
        <v>0.46875</v>
      </c>
      <c r="AR119" s="1">
        <v>1.5014E-3</v>
      </c>
      <c r="AS119" s="1">
        <v>2.8303E-3</v>
      </c>
      <c r="AT119" s="1">
        <v>2.7242E-3</v>
      </c>
      <c r="AU119" s="1">
        <v>2.7179000000000001E-3</v>
      </c>
      <c r="AV119" s="1">
        <v>1.4572000000000001E-3</v>
      </c>
      <c r="AW119" s="1">
        <v>2.3195E-4</v>
      </c>
      <c r="AX119" s="2">
        <v>4.8699999999999998E-5</v>
      </c>
      <c r="AY119" s="1">
        <v>2.8092999999999998E-4</v>
      </c>
      <c r="AZ119" s="1">
        <v>3.5478000000000002E-4</v>
      </c>
      <c r="BA119" s="2">
        <v>1.33E-5</v>
      </c>
      <c r="BB119" s="2">
        <v>7.7500000000000003E-6</v>
      </c>
      <c r="BC119" s="1">
        <v>0.30308000000000002</v>
      </c>
      <c r="BD119" s="1">
        <v>0.34977000000000003</v>
      </c>
      <c r="BE119" s="1">
        <v>1.7623E-2</v>
      </c>
      <c r="BF119" s="1">
        <v>1.4557E-2</v>
      </c>
      <c r="BG119" s="1">
        <v>4.2308999999999999E-4</v>
      </c>
      <c r="BH119" s="1">
        <v>5.1405999999999999E-4</v>
      </c>
      <c r="BI119" s="1">
        <v>1.5768999999999999E-4</v>
      </c>
      <c r="BJ119" s="1">
        <v>1.4904E-4</v>
      </c>
      <c r="BK119" s="2">
        <v>3.82E-5</v>
      </c>
      <c r="BL119" s="2">
        <v>4.2700000000000001E-5</v>
      </c>
      <c r="BM119" s="1">
        <v>22.177</v>
      </c>
      <c r="BN119" s="1">
        <v>6.2633000000000001</v>
      </c>
      <c r="BO119" s="1">
        <v>0.38639000000000001</v>
      </c>
      <c r="BP119" s="1">
        <v>0.84836</v>
      </c>
      <c r="BQ119" s="1">
        <v>0.61736999999999997</v>
      </c>
      <c r="BR119" s="1">
        <v>0.24081</v>
      </c>
      <c r="BS119" s="1">
        <v>0.32667000000000002</v>
      </c>
      <c r="BT119" s="1">
        <v>21.559000000000001</v>
      </c>
      <c r="BU119" s="1">
        <v>6.2679999999999998</v>
      </c>
      <c r="BV119" s="1">
        <v>87.489000000000004</v>
      </c>
      <c r="BW119" s="1">
        <v>53.119</v>
      </c>
      <c r="BX119" s="259">
        <v>35.920999999999999</v>
      </c>
      <c r="BY119" s="1">
        <v>1.7468999999999999</v>
      </c>
      <c r="BZ119" s="1">
        <v>0.1</v>
      </c>
      <c r="CA119" s="1">
        <v>3</v>
      </c>
      <c r="CB119" s="261">
        <v>255.96</v>
      </c>
      <c r="CC119" s="1">
        <v>0.33100000000000002</v>
      </c>
      <c r="CD119" s="1">
        <v>3</v>
      </c>
      <c r="CE119" s="1">
        <v>10</v>
      </c>
      <c r="CF119" s="1">
        <v>0</v>
      </c>
      <c r="CG119" s="1">
        <v>3</v>
      </c>
      <c r="CH119" s="1">
        <v>41</v>
      </c>
      <c r="CI119" s="1">
        <v>2</v>
      </c>
      <c r="CJ119" s="261">
        <v>594.29</v>
      </c>
      <c r="CK119" s="27">
        <v>1</v>
      </c>
      <c r="CL119" s="9">
        <f t="shared" si="14"/>
        <v>-6.440728112936403E-2</v>
      </c>
      <c r="CM119" s="9">
        <v>64.875</v>
      </c>
      <c r="CN119" s="9">
        <v>-147.86099999999999</v>
      </c>
      <c r="CO119" s="1">
        <v>23</v>
      </c>
      <c r="CP119" s="1">
        <v>24</v>
      </c>
      <c r="CQ119" s="1">
        <v>0</v>
      </c>
      <c r="CR119" s="1">
        <v>39.950000000000003</v>
      </c>
      <c r="CS119" s="27">
        <v>33.1</v>
      </c>
      <c r="CT119" s="27" t="s">
        <v>87</v>
      </c>
      <c r="CU119" s="71">
        <v>0.15353009259259259</v>
      </c>
      <c r="CV119" s="1">
        <v>-35.299999999999997</v>
      </c>
      <c r="CW119" s="1">
        <v>257.39999999999998</v>
      </c>
      <c r="CX119" s="1">
        <v>-1.5</v>
      </c>
      <c r="CY119" s="1">
        <v>340</v>
      </c>
      <c r="CZ119" s="1">
        <v>-26.9</v>
      </c>
      <c r="DA119" s="27" t="s">
        <v>88</v>
      </c>
      <c r="DB119" s="1">
        <v>69.099999999999994</v>
      </c>
      <c r="DC119" s="27">
        <v>5.7380000000000004</v>
      </c>
    </row>
    <row r="120" spans="1:107">
      <c r="E120" s="4"/>
      <c r="F120" s="4"/>
      <c r="G120" s="4"/>
      <c r="H120" s="222"/>
      <c r="I120" s="1">
        <v>33</v>
      </c>
      <c r="J120" s="27" t="s">
        <v>62</v>
      </c>
      <c r="K120" s="261">
        <v>6625.4</v>
      </c>
      <c r="L120" s="270">
        <v>294.5</v>
      </c>
      <c r="M120" s="303">
        <f t="shared" si="13"/>
        <v>15.170363178494492</v>
      </c>
      <c r="N120" s="35">
        <v>0.49001</v>
      </c>
      <c r="O120" s="4">
        <v>8.1892000000000006E-2</v>
      </c>
      <c r="P120" s="259">
        <v>0.77556999999999998</v>
      </c>
      <c r="Q120" s="1">
        <v>0.16378000000000001</v>
      </c>
      <c r="R120" s="1">
        <v>7.6287999999999995E-2</v>
      </c>
      <c r="S120" s="1">
        <v>4.5685000000000003E-2</v>
      </c>
      <c r="T120" s="1">
        <v>7.0257E-2</v>
      </c>
      <c r="U120" s="1">
        <v>4.0471E-2</v>
      </c>
      <c r="V120" s="1">
        <v>16.670999999999999</v>
      </c>
      <c r="W120" s="1">
        <v>14.582000000000001</v>
      </c>
      <c r="X120" s="303">
        <v>15.627000000000001</v>
      </c>
      <c r="Y120" s="1">
        <v>1.0444</v>
      </c>
      <c r="Z120" s="1">
        <v>6.5719E-2</v>
      </c>
      <c r="AA120" s="1">
        <v>6.6378000000000006E-2</v>
      </c>
      <c r="AB120" s="1">
        <v>6.5918000000000004E-2</v>
      </c>
      <c r="AC120" s="1">
        <v>6.5937999999999999E-4</v>
      </c>
      <c r="AD120" s="1">
        <v>3.3666</v>
      </c>
      <c r="AE120" s="1">
        <v>0.10742</v>
      </c>
      <c r="AF120" s="1">
        <v>9.4619999999999996E-2</v>
      </c>
      <c r="AG120" s="1">
        <v>0.15381</v>
      </c>
      <c r="AH120" s="1">
        <v>8.7064000000000002E-2</v>
      </c>
      <c r="AI120" s="1">
        <v>80</v>
      </c>
      <c r="AJ120" s="1">
        <v>6.4808000000000004E-2</v>
      </c>
      <c r="AK120" s="1">
        <v>7.2384000000000004E-2</v>
      </c>
      <c r="AL120" s="1">
        <v>6.8359000000000003E-2</v>
      </c>
      <c r="AM120" s="1">
        <v>7.5763999999999996E-3</v>
      </c>
      <c r="AN120" s="1">
        <v>8.2484999999999999</v>
      </c>
      <c r="AO120" s="1">
        <v>0.10742</v>
      </c>
      <c r="AP120" s="1">
        <v>1.1367E-2</v>
      </c>
      <c r="AQ120" s="1">
        <v>0.16602</v>
      </c>
      <c r="AR120" s="1">
        <v>7.5270000000000004E-2</v>
      </c>
      <c r="AS120" s="1">
        <v>5.3187999999999999E-2</v>
      </c>
      <c r="AT120" s="1">
        <v>4.6580999999999997E-2</v>
      </c>
      <c r="AU120" s="1">
        <v>4.8406999999999999E-2</v>
      </c>
      <c r="AV120" s="1">
        <v>6.6737000000000005E-2</v>
      </c>
      <c r="AW120" s="1">
        <v>2.6727000000000001E-4</v>
      </c>
      <c r="AX120" s="1">
        <v>3.0695000000000001E-4</v>
      </c>
      <c r="AY120" s="1">
        <v>2.7269000000000002E-4</v>
      </c>
      <c r="AZ120" s="1">
        <v>5.1769999999999995E-4</v>
      </c>
      <c r="BA120" s="2">
        <v>7.2999999999999999E-5</v>
      </c>
      <c r="BB120" s="2">
        <v>7.1699999999999995E-5</v>
      </c>
      <c r="BC120" s="1">
        <v>0.15795999999999999</v>
      </c>
      <c r="BD120" s="1">
        <v>0.13116</v>
      </c>
      <c r="BE120" s="1">
        <v>3.4937000000000003E-2</v>
      </c>
      <c r="BF120" s="1">
        <v>2.7448E-2</v>
      </c>
      <c r="BG120" s="1">
        <v>1.0781E-3</v>
      </c>
      <c r="BH120" s="1">
        <v>1.0935000000000001E-3</v>
      </c>
      <c r="BI120" s="1">
        <v>2.0746E-4</v>
      </c>
      <c r="BJ120" s="1">
        <v>2.4640000000000003E-4</v>
      </c>
      <c r="BK120" s="2">
        <v>6.9200000000000002E-5</v>
      </c>
      <c r="BL120" s="2">
        <v>9.2499999999999999E-5</v>
      </c>
      <c r="BM120" s="1">
        <v>6.9257999999999997</v>
      </c>
      <c r="BN120" s="1">
        <v>0.57926999999999995</v>
      </c>
      <c r="BO120" s="1">
        <v>1.7991999999999999</v>
      </c>
      <c r="BP120" s="1">
        <v>2.2362000000000002</v>
      </c>
      <c r="BQ120" s="1">
        <v>2.0177</v>
      </c>
      <c r="BR120" s="1">
        <v>0.36860999999999999</v>
      </c>
      <c r="BS120" s="1">
        <v>0.30901000000000001</v>
      </c>
      <c r="BT120" s="1">
        <v>4.9081000000000001</v>
      </c>
      <c r="BU120" s="1">
        <v>0.68659999999999999</v>
      </c>
      <c r="BV120" s="1">
        <v>10.166</v>
      </c>
      <c r="BW120" s="1">
        <v>6.4557000000000002</v>
      </c>
      <c r="BX120" s="259">
        <v>3.4325999999999999</v>
      </c>
      <c r="BY120" s="1">
        <v>0.35587999999999997</v>
      </c>
      <c r="BZ120" s="1">
        <v>0.01</v>
      </c>
      <c r="CA120" s="1">
        <v>1.3</v>
      </c>
      <c r="CB120" s="261">
        <v>294.51</v>
      </c>
      <c r="CC120" s="1">
        <v>0.35399999999999998</v>
      </c>
      <c r="CD120" s="1">
        <v>5</v>
      </c>
      <c r="CE120" s="1">
        <v>20</v>
      </c>
      <c r="CF120" s="1">
        <v>0</v>
      </c>
      <c r="CG120" s="1">
        <v>5</v>
      </c>
      <c r="CH120" s="1">
        <v>46</v>
      </c>
      <c r="CI120" s="1">
        <v>23</v>
      </c>
      <c r="CJ120" s="261">
        <v>309.18</v>
      </c>
      <c r="CK120" s="27">
        <v>1</v>
      </c>
      <c r="CL120" s="9">
        <f t="shared" si="14"/>
        <v>-0.10440770915738216</v>
      </c>
      <c r="CM120" s="9">
        <v>48.264000000000003</v>
      </c>
      <c r="CN120" s="9">
        <v>-117.12569999999999</v>
      </c>
      <c r="CO120" s="1">
        <v>23</v>
      </c>
      <c r="CP120" s="1">
        <v>24</v>
      </c>
      <c r="CQ120" s="1">
        <v>0</v>
      </c>
      <c r="CR120" s="1">
        <v>59.1</v>
      </c>
      <c r="CS120" s="1">
        <v>51</v>
      </c>
      <c r="CT120" s="27" t="s">
        <v>87</v>
      </c>
      <c r="CU120" s="71">
        <v>0.24108796296296298</v>
      </c>
      <c r="CV120" s="1">
        <v>499.6</v>
      </c>
      <c r="CW120" s="1">
        <v>298.3</v>
      </c>
      <c r="CX120" s="27">
        <v>1.5</v>
      </c>
      <c r="CY120" s="1">
        <v>318.2</v>
      </c>
      <c r="CZ120" s="1">
        <v>-48.8</v>
      </c>
      <c r="DA120" s="27" t="s">
        <v>95</v>
      </c>
      <c r="DB120" s="1">
        <v>14.7</v>
      </c>
      <c r="DC120" s="27">
        <v>32.069000000000003</v>
      </c>
    </row>
    <row r="121" spans="1:107">
      <c r="E121" s="4"/>
      <c r="F121" s="4"/>
      <c r="G121" s="4"/>
      <c r="H121" s="222"/>
      <c r="I121" s="1">
        <v>33</v>
      </c>
      <c r="J121" s="27" t="s">
        <v>63</v>
      </c>
      <c r="K121" s="261">
        <v>6758.1</v>
      </c>
      <c r="L121" s="270">
        <v>318.39999999999998</v>
      </c>
      <c r="M121" s="303">
        <f t="shared" si="13"/>
        <v>11.377729232799718</v>
      </c>
      <c r="N121" s="35">
        <v>0.31274000000000002</v>
      </c>
      <c r="O121" s="4">
        <v>3.3387E-2</v>
      </c>
      <c r="P121" s="259">
        <v>0.49196000000000001</v>
      </c>
      <c r="Q121" s="1">
        <v>6.6774E-2</v>
      </c>
      <c r="R121" s="1">
        <v>1.9807999999999999E-2</v>
      </c>
      <c r="S121" s="1">
        <v>1.1681E-2</v>
      </c>
      <c r="T121" s="1">
        <v>3.7616999999999998E-2</v>
      </c>
      <c r="U121" s="1">
        <v>2.2266999999999999E-2</v>
      </c>
      <c r="V121" s="1">
        <v>9.6554000000000002</v>
      </c>
      <c r="W121" s="1">
        <v>12.981999999999999</v>
      </c>
      <c r="X121" s="303">
        <v>11.319000000000001</v>
      </c>
      <c r="Y121" s="1">
        <v>1.6634</v>
      </c>
      <c r="Z121" s="1">
        <v>8.7861999999999996E-2</v>
      </c>
      <c r="AA121" s="1">
        <v>8.8528999999999997E-2</v>
      </c>
      <c r="AB121" s="1">
        <v>8.7890999999999997E-2</v>
      </c>
      <c r="AC121" s="1">
        <v>6.6704999999999998E-4</v>
      </c>
      <c r="AD121" s="1">
        <v>6.6760999999999999</v>
      </c>
      <c r="AE121" s="1">
        <v>9.3993999999999994E-2</v>
      </c>
      <c r="AF121" s="1">
        <v>0.25484000000000001</v>
      </c>
      <c r="AG121" s="1">
        <v>0.10009999999999999</v>
      </c>
      <c r="AH121" s="1">
        <v>3.2744000000000002E-2</v>
      </c>
      <c r="AI121" s="1">
        <v>150</v>
      </c>
      <c r="AJ121" s="1">
        <v>7.5106000000000006E-2</v>
      </c>
      <c r="AK121" s="1">
        <v>8.2070000000000004E-2</v>
      </c>
      <c r="AL121" s="1">
        <v>7.8125E-2</v>
      </c>
      <c r="AM121" s="1">
        <v>6.9639000000000003E-3</v>
      </c>
      <c r="AN121" s="1">
        <v>4.5666000000000002</v>
      </c>
      <c r="AO121" s="1">
        <v>0.15625</v>
      </c>
      <c r="AP121" s="1">
        <v>4.0385999999999998E-2</v>
      </c>
      <c r="AQ121" s="1">
        <v>0.18554999999999999</v>
      </c>
      <c r="AR121" s="1">
        <v>1.9401000000000002E-2</v>
      </c>
      <c r="AS121" s="1">
        <v>7.3326000000000002E-2</v>
      </c>
      <c r="AT121" s="1">
        <v>4.5086000000000001E-2</v>
      </c>
      <c r="AU121" s="1">
        <v>2.7089000000000002E-3</v>
      </c>
      <c r="AV121" s="1">
        <v>1.9249E-3</v>
      </c>
      <c r="AW121" s="1">
        <v>2.9084E-4</v>
      </c>
      <c r="AX121" s="1">
        <v>2.2693999999999999E-4</v>
      </c>
      <c r="AY121" s="2">
        <v>9.59E-5</v>
      </c>
      <c r="AZ121" s="1">
        <v>1.3443E-4</v>
      </c>
      <c r="BA121" s="2">
        <v>6.7700000000000004E-6</v>
      </c>
      <c r="BB121" s="2">
        <v>2.4600000000000001E-7</v>
      </c>
      <c r="BC121" s="1">
        <v>0.2455</v>
      </c>
      <c r="BD121" s="1">
        <v>0.24962999999999999</v>
      </c>
      <c r="BE121" s="1">
        <v>1.4256E-2</v>
      </c>
      <c r="BF121" s="1">
        <v>1.2112E-2</v>
      </c>
      <c r="BG121" s="1">
        <v>4.8066999999999999E-4</v>
      </c>
      <c r="BH121" s="1">
        <v>4.0398000000000002E-4</v>
      </c>
      <c r="BI121" s="2">
        <v>2.5700000000000001E-5</v>
      </c>
      <c r="BJ121" s="2">
        <v>1.9199999999999999E-5</v>
      </c>
      <c r="BK121" s="2">
        <v>3.6600000000000002E-5</v>
      </c>
      <c r="BL121" s="2">
        <v>2.9799999999999999E-5</v>
      </c>
      <c r="BM121" s="1">
        <v>7.7929000000000004</v>
      </c>
      <c r="BN121" s="1">
        <v>0.47361999999999999</v>
      </c>
      <c r="BO121" s="1">
        <v>0.59684999999999999</v>
      </c>
      <c r="BP121" s="1">
        <v>1.6185</v>
      </c>
      <c r="BQ121" s="1">
        <v>1.1076999999999999</v>
      </c>
      <c r="BR121" s="1">
        <v>8.1714999999999996E-2</v>
      </c>
      <c r="BS121" s="1">
        <v>0.72241999999999995</v>
      </c>
      <c r="BT121" s="1">
        <v>6.6852999999999998</v>
      </c>
      <c r="BU121" s="1">
        <v>0.48061999999999999</v>
      </c>
      <c r="BV121" s="1">
        <v>24.835999999999999</v>
      </c>
      <c r="BW121" s="1">
        <v>15.029</v>
      </c>
      <c r="BX121" s="259">
        <v>7.0354000000000001</v>
      </c>
      <c r="BY121" s="1">
        <v>0.21138000000000001</v>
      </c>
      <c r="BZ121" s="1">
        <v>7.0000000000000007E-2</v>
      </c>
      <c r="CA121" s="1">
        <v>2</v>
      </c>
      <c r="CB121" s="261">
        <v>307.83999999999997</v>
      </c>
      <c r="CC121" s="1">
        <v>0.33500000000000002</v>
      </c>
      <c r="CD121" s="1">
        <v>5</v>
      </c>
      <c r="CE121" s="1">
        <v>20</v>
      </c>
      <c r="CF121" s="1">
        <v>0</v>
      </c>
      <c r="CG121" s="1">
        <v>5</v>
      </c>
      <c r="CH121" s="1">
        <v>40</v>
      </c>
      <c r="CI121" s="1">
        <v>26</v>
      </c>
      <c r="CJ121" s="261">
        <v>1075.0999999999999</v>
      </c>
      <c r="CK121" s="27">
        <v>1</v>
      </c>
      <c r="CL121" s="9">
        <f t="shared" si="14"/>
        <v>-0.10590309336509231</v>
      </c>
      <c r="CM121" s="9">
        <v>77.475999999999999</v>
      </c>
      <c r="CN121" s="9">
        <v>-69.287999999999997</v>
      </c>
      <c r="CO121" s="1">
        <v>23</v>
      </c>
      <c r="CP121" s="1">
        <v>24</v>
      </c>
      <c r="CQ121" s="1">
        <v>0</v>
      </c>
      <c r="CR121" s="1">
        <v>59.38</v>
      </c>
      <c r="CS121" s="27">
        <v>10.6</v>
      </c>
      <c r="CT121" s="27" t="s">
        <v>87</v>
      </c>
      <c r="CU121" s="71">
        <v>0.2357060185185185</v>
      </c>
      <c r="CV121" s="1">
        <v>-67.099999999999994</v>
      </c>
      <c r="CW121" s="1">
        <v>312.39999999999998</v>
      </c>
      <c r="CX121" s="1">
        <v>-7.4</v>
      </c>
      <c r="CY121" s="1">
        <v>329.8</v>
      </c>
      <c r="CZ121" s="1">
        <v>-37.200000000000003</v>
      </c>
      <c r="DA121" s="27" t="s">
        <v>88</v>
      </c>
      <c r="DB121" s="1">
        <v>15.4</v>
      </c>
      <c r="DC121" s="27">
        <v>-0.64600000000000002</v>
      </c>
    </row>
    <row r="122" spans="1:107">
      <c r="E122" s="4"/>
      <c r="F122" s="4"/>
      <c r="G122" s="4"/>
      <c r="H122" s="222"/>
      <c r="I122" s="1">
        <v>33</v>
      </c>
      <c r="J122" s="27" t="s">
        <v>91</v>
      </c>
      <c r="K122" s="261">
        <v>7837.1</v>
      </c>
      <c r="L122" s="270">
        <v>306.5</v>
      </c>
      <c r="M122" s="303">
        <f t="shared" si="13"/>
        <v>9.7522917885703126</v>
      </c>
      <c r="N122" s="35">
        <v>0.31059999999999999</v>
      </c>
      <c r="O122" s="4">
        <v>0.1691</v>
      </c>
      <c r="P122" s="259">
        <v>0.52422000000000002</v>
      </c>
      <c r="Q122" s="1">
        <v>0.33818999999999999</v>
      </c>
      <c r="R122" s="1">
        <v>4.2105999999999998E-2</v>
      </c>
      <c r="S122" s="1">
        <v>2.4426E-2</v>
      </c>
      <c r="T122" s="1">
        <v>3.9634000000000003E-2</v>
      </c>
      <c r="U122" s="1">
        <v>2.3265000000000001E-2</v>
      </c>
      <c r="V122" s="1">
        <v>11.382999999999999</v>
      </c>
      <c r="W122" s="1">
        <v>8.3825000000000003</v>
      </c>
      <c r="X122" s="303">
        <v>9.8827999999999996</v>
      </c>
      <c r="Y122" s="1">
        <v>1.5003</v>
      </c>
      <c r="Z122" s="1">
        <v>0.10247000000000001</v>
      </c>
      <c r="AA122" s="1">
        <v>0.10383000000000001</v>
      </c>
      <c r="AB122" s="1">
        <v>0.10254000000000001</v>
      </c>
      <c r="AC122" s="1">
        <v>1.356E-3</v>
      </c>
      <c r="AD122" s="1">
        <v>5.5082000000000004</v>
      </c>
      <c r="AE122" s="1">
        <v>0.10864</v>
      </c>
      <c r="AF122" s="1">
        <v>0.14430999999999999</v>
      </c>
      <c r="AG122" s="1">
        <v>0.11841</v>
      </c>
      <c r="AH122" s="1">
        <v>0.11562</v>
      </c>
      <c r="AI122" s="1">
        <v>120</v>
      </c>
      <c r="AJ122" s="1">
        <v>0.14296</v>
      </c>
      <c r="AK122" s="1">
        <v>0.14896000000000001</v>
      </c>
      <c r="AL122" s="1">
        <v>0.14648</v>
      </c>
      <c r="AM122" s="1">
        <v>5.9941999999999999E-3</v>
      </c>
      <c r="AN122" s="1">
        <v>1.2151000000000001</v>
      </c>
      <c r="AO122" s="1">
        <v>0.16602</v>
      </c>
      <c r="AP122" s="1">
        <v>2.7053000000000001E-2</v>
      </c>
      <c r="AQ122" s="1">
        <v>0.20508000000000001</v>
      </c>
      <c r="AR122" s="1">
        <v>0.14768000000000001</v>
      </c>
      <c r="AS122" s="1">
        <v>9.0731999999999993E-2</v>
      </c>
      <c r="AT122" s="1">
        <v>1.8943000000000002E-2</v>
      </c>
      <c r="AU122" s="1">
        <v>3.6493999999999999E-2</v>
      </c>
      <c r="AV122" s="1">
        <v>3.1732000000000003E-2</v>
      </c>
      <c r="AW122" s="1">
        <v>6.0256999999999997E-4</v>
      </c>
      <c r="AX122" s="1">
        <v>2.6478999999999999E-4</v>
      </c>
      <c r="AY122" s="1">
        <v>3.7868999999999999E-4</v>
      </c>
      <c r="AZ122" s="1">
        <v>4.3235000000000002E-4</v>
      </c>
      <c r="BA122" s="2">
        <v>7.2799999999999994E-5</v>
      </c>
      <c r="BB122" s="2">
        <v>5.0599999999999997E-5</v>
      </c>
      <c r="BC122" s="1">
        <v>5.2387999999999997E-2</v>
      </c>
      <c r="BD122" s="1">
        <v>5.6231000000000003E-2</v>
      </c>
      <c r="BE122" s="1">
        <v>2.4178000000000002E-2</v>
      </c>
      <c r="BF122" s="1">
        <v>2.7678999999999999E-2</v>
      </c>
      <c r="BG122" s="1">
        <v>5.71E-4</v>
      </c>
      <c r="BH122" s="1">
        <v>7.9474000000000005E-4</v>
      </c>
      <c r="BI122" s="1">
        <v>2.4666999999999999E-4</v>
      </c>
      <c r="BJ122" s="1">
        <v>1.9288000000000001E-4</v>
      </c>
      <c r="BK122" s="2">
        <v>7.1699999999999995E-5</v>
      </c>
      <c r="BL122" s="2">
        <v>4.7200000000000002E-5</v>
      </c>
      <c r="BM122" s="1">
        <v>5.1657999999999999</v>
      </c>
      <c r="BN122" s="1">
        <v>2.0710000000000002</v>
      </c>
      <c r="BO122" s="1">
        <v>1.3503000000000001</v>
      </c>
      <c r="BP122" s="1">
        <v>1.6595</v>
      </c>
      <c r="BQ122" s="1">
        <v>1.5048999999999999</v>
      </c>
      <c r="BR122" s="1">
        <v>1.2036</v>
      </c>
      <c r="BS122" s="1">
        <v>0.21864</v>
      </c>
      <c r="BT122" s="1">
        <v>3.6608999999999998</v>
      </c>
      <c r="BU122" s="1">
        <v>2.3953000000000002</v>
      </c>
      <c r="BV122" s="1">
        <v>12.45</v>
      </c>
      <c r="BW122" s="1">
        <v>10.802</v>
      </c>
      <c r="BX122" s="259">
        <v>3.4327000000000001</v>
      </c>
      <c r="BY122" s="1">
        <v>0.47153</v>
      </c>
      <c r="BZ122" s="1">
        <v>0.1</v>
      </c>
      <c r="CA122" s="1">
        <v>1.5</v>
      </c>
      <c r="CB122" s="261">
        <v>308.38</v>
      </c>
      <c r="CC122" s="1">
        <v>0.34799999999999998</v>
      </c>
      <c r="CD122" s="1">
        <v>6</v>
      </c>
      <c r="CE122" s="1">
        <v>25</v>
      </c>
      <c r="CF122" s="1">
        <v>0</v>
      </c>
      <c r="CG122" s="1">
        <v>6</v>
      </c>
      <c r="CH122" s="1">
        <v>41</v>
      </c>
      <c r="CI122" s="1">
        <v>36</v>
      </c>
      <c r="CJ122" s="261">
        <v>677.14</v>
      </c>
      <c r="CK122" s="27">
        <v>1</v>
      </c>
      <c r="CL122" s="9">
        <f t="shared" si="14"/>
        <v>-0.13030559989358872</v>
      </c>
      <c r="CM122" s="9">
        <v>50.206499999999998</v>
      </c>
      <c r="CN122" s="9">
        <v>-96.011700000000005</v>
      </c>
      <c r="CO122" s="1">
        <v>23</v>
      </c>
      <c r="CP122" s="1">
        <v>24</v>
      </c>
      <c r="CQ122" s="1">
        <v>0</v>
      </c>
      <c r="CR122" s="1">
        <v>69.709999999999994</v>
      </c>
      <c r="CS122" s="27">
        <v>40.9</v>
      </c>
      <c r="CT122" s="27" t="s">
        <v>87</v>
      </c>
      <c r="CU122" s="71">
        <v>0.27916666666666667</v>
      </c>
      <c r="CV122" s="1">
        <v>-103</v>
      </c>
      <c r="CW122" s="1">
        <v>308.60000000000002</v>
      </c>
      <c r="CX122" s="27">
        <v>0.1</v>
      </c>
      <c r="CY122" s="1">
        <v>324.8</v>
      </c>
      <c r="CZ122" s="1">
        <v>-42.2</v>
      </c>
      <c r="DA122" s="27" t="s">
        <v>88</v>
      </c>
      <c r="DB122" s="1">
        <v>2.9</v>
      </c>
      <c r="DC122" s="27">
        <v>36.276000000000003</v>
      </c>
    </row>
    <row r="123" spans="1:107">
      <c r="E123" s="4"/>
      <c r="F123" s="4"/>
      <c r="G123" s="4"/>
      <c r="H123" s="222"/>
      <c r="I123" s="63">
        <v>33</v>
      </c>
      <c r="J123" s="27" t="s">
        <v>96</v>
      </c>
      <c r="K123" s="261">
        <v>12885.3</v>
      </c>
      <c r="L123" s="270">
        <v>351.6</v>
      </c>
      <c r="M123" s="303">
        <f t="shared" si="13"/>
        <v>15.456667233411132</v>
      </c>
      <c r="N123" s="35">
        <v>7.9191999999999999E-2</v>
      </c>
      <c r="O123" s="4">
        <v>1.8416999999999999E-2</v>
      </c>
      <c r="P123" s="259">
        <v>0.13413</v>
      </c>
      <c r="Q123" s="1">
        <v>3.6833999999999999E-2</v>
      </c>
      <c r="R123" s="1">
        <v>6.0114000000000001E-3</v>
      </c>
      <c r="S123" s="1">
        <v>3.5885000000000001E-3</v>
      </c>
      <c r="T123" s="1">
        <v>1.3292E-2</v>
      </c>
      <c r="U123" s="1">
        <v>7.7466000000000002E-3</v>
      </c>
      <c r="V123" s="1">
        <v>18.414000000000001</v>
      </c>
      <c r="W123" s="1">
        <v>18.46</v>
      </c>
      <c r="X123" s="303">
        <v>18.437000000000001</v>
      </c>
      <c r="Y123" s="1">
        <v>2.2831000000000001E-2</v>
      </c>
      <c r="Z123" s="1">
        <v>6.4657999999999993E-2</v>
      </c>
      <c r="AA123" s="1">
        <v>6.4709000000000003E-2</v>
      </c>
      <c r="AB123" s="1">
        <v>6.4697000000000005E-2</v>
      </c>
      <c r="AC123" s="2">
        <v>5.13E-5</v>
      </c>
      <c r="AD123" s="1">
        <v>0.86160000000000003</v>
      </c>
      <c r="AE123" s="1">
        <v>7.8125E-2</v>
      </c>
      <c r="AF123" s="1">
        <v>6.0032000000000002E-3</v>
      </c>
      <c r="AG123" s="1">
        <v>8.5448999999999997E-2</v>
      </c>
      <c r="AH123" s="1">
        <v>4.2334E-3</v>
      </c>
      <c r="AI123" s="1">
        <v>120</v>
      </c>
      <c r="AJ123" s="1">
        <v>5.8034000000000002E-2</v>
      </c>
      <c r="AK123" s="1">
        <v>6.0422999999999998E-2</v>
      </c>
      <c r="AL123" s="1">
        <v>5.8594E-2</v>
      </c>
      <c r="AM123" s="1">
        <v>2.3895000000000001E-3</v>
      </c>
      <c r="AN123" s="1">
        <v>0.93032999999999999</v>
      </c>
      <c r="AO123" s="1">
        <v>7.8125E-2</v>
      </c>
      <c r="AP123" s="1">
        <v>1.6909E-3</v>
      </c>
      <c r="AQ123" s="1">
        <v>0.10742</v>
      </c>
      <c r="AR123" s="1">
        <v>7.2203000000000002E-4</v>
      </c>
      <c r="AS123" s="1">
        <v>2.8731999999999998E-3</v>
      </c>
      <c r="AT123" s="1">
        <v>7.3892000000000001E-4</v>
      </c>
      <c r="AU123" s="2">
        <v>9.09E-5</v>
      </c>
      <c r="AV123" s="2">
        <v>8.9900000000000003E-5</v>
      </c>
      <c r="AW123" s="2">
        <v>5.0599999999999998E-6</v>
      </c>
      <c r="AX123" s="2">
        <v>7.3000000000000005E-8</v>
      </c>
      <c r="AY123" s="2">
        <v>2.65E-6</v>
      </c>
      <c r="AZ123" s="2">
        <v>2.03E-6</v>
      </c>
      <c r="BA123" s="2">
        <v>2.34E-6</v>
      </c>
      <c r="BB123" s="2">
        <v>2.4399999999999999E-6</v>
      </c>
      <c r="BC123" s="1">
        <v>2.5211000000000001E-2</v>
      </c>
      <c r="BD123" s="1">
        <v>5.9998000000000003E-2</v>
      </c>
      <c r="BE123" s="1">
        <v>5.6893999999999998E-4</v>
      </c>
      <c r="BF123" s="1">
        <v>6.4555000000000005E-4</v>
      </c>
      <c r="BG123" s="2">
        <v>1.7600000000000001E-5</v>
      </c>
      <c r="BH123" s="2">
        <v>1.7499999999999998E-5</v>
      </c>
      <c r="BI123" s="2">
        <v>3.4300000000000002E-6</v>
      </c>
      <c r="BJ123" s="2">
        <v>3.2799999999999999E-6</v>
      </c>
      <c r="BK123" s="2">
        <v>5.0999999999999999E-7</v>
      </c>
      <c r="BL123" s="2">
        <v>4.4900000000000001E-7</v>
      </c>
      <c r="BM123" s="1">
        <v>0.47977999999999998</v>
      </c>
      <c r="BN123" s="1">
        <v>0.27355000000000002</v>
      </c>
      <c r="BO123" s="1">
        <v>6.6880999999999996E-2</v>
      </c>
      <c r="BP123" s="1">
        <v>0.14426</v>
      </c>
      <c r="BQ123" s="1">
        <v>0.10557</v>
      </c>
      <c r="BR123" s="1">
        <v>0.12207</v>
      </c>
      <c r="BS123" s="1">
        <v>5.4713999999999999E-2</v>
      </c>
      <c r="BT123" s="1">
        <v>0.37420999999999999</v>
      </c>
      <c r="BU123" s="1">
        <v>0.29954999999999998</v>
      </c>
      <c r="BV123" s="1">
        <v>22.312999999999999</v>
      </c>
      <c r="BW123" s="1">
        <v>14.661</v>
      </c>
      <c r="BX123" s="259">
        <v>4.5446999999999997</v>
      </c>
      <c r="BY123" s="1">
        <v>0.59119999999999995</v>
      </c>
      <c r="BZ123" s="1">
        <v>0.04</v>
      </c>
      <c r="CA123" s="1">
        <v>1</v>
      </c>
      <c r="CB123" s="261">
        <v>347.05</v>
      </c>
      <c r="CC123" s="1">
        <v>0.32300000000000001</v>
      </c>
      <c r="CD123" s="1">
        <v>11</v>
      </c>
      <c r="CE123" s="1">
        <v>20</v>
      </c>
      <c r="CF123" s="1">
        <v>0</v>
      </c>
      <c r="CG123" s="1">
        <v>11</v>
      </c>
      <c r="CH123" s="1">
        <v>33</v>
      </c>
      <c r="CI123" s="1">
        <v>45</v>
      </c>
      <c r="CJ123" s="261">
        <v>736.73</v>
      </c>
      <c r="CK123" s="27">
        <v>1</v>
      </c>
      <c r="CL123" s="9">
        <f t="shared" si="14"/>
        <v>-0.3023653643083421</v>
      </c>
      <c r="CM123" s="9">
        <v>-77.730999999999995</v>
      </c>
      <c r="CN123" s="9">
        <v>167.5881</v>
      </c>
      <c r="CO123" s="1">
        <v>23</v>
      </c>
      <c r="CP123" s="1">
        <v>24</v>
      </c>
      <c r="CQ123" s="1">
        <v>0</v>
      </c>
      <c r="CR123" s="1">
        <v>117.67</v>
      </c>
      <c r="CS123" s="27">
        <v>177.5</v>
      </c>
      <c r="CT123" s="27" t="s">
        <v>87</v>
      </c>
      <c r="CU123" s="71">
        <v>0.48344907407407406</v>
      </c>
      <c r="CV123" s="1">
        <v>-50.7</v>
      </c>
      <c r="CW123" s="1">
        <v>345.2</v>
      </c>
      <c r="CX123" s="1">
        <v>-5.7</v>
      </c>
      <c r="CY123" s="27">
        <v>340.2</v>
      </c>
      <c r="CZ123" s="1">
        <v>-26.7</v>
      </c>
      <c r="DA123" s="27" t="s">
        <v>88</v>
      </c>
      <c r="DB123" s="1">
        <v>23.2</v>
      </c>
      <c r="DC123" s="27">
        <v>-5.1319999999999997</v>
      </c>
    </row>
    <row r="124" spans="1:107" s="7" customFormat="1">
      <c r="A124" s="72"/>
      <c r="H124" s="32"/>
      <c r="I124" s="7">
        <v>33</v>
      </c>
      <c r="J124" s="40" t="s">
        <v>103</v>
      </c>
      <c r="K124" s="262">
        <v>14887.4</v>
      </c>
      <c r="L124" s="262">
        <v>307.60000000000002</v>
      </c>
      <c r="M124" s="304">
        <f t="shared" si="13"/>
        <v>7.0621468926553668</v>
      </c>
      <c r="N124" s="73">
        <v>5.2174999999999999E-2</v>
      </c>
      <c r="O124" s="7">
        <v>2.3685000000000001E-2</v>
      </c>
      <c r="P124" s="260">
        <v>9.7545000000000007E-2</v>
      </c>
      <c r="Q124" s="7">
        <v>4.7370000000000002E-2</v>
      </c>
      <c r="R124" s="7">
        <v>1.0418E-2</v>
      </c>
      <c r="S124" s="7">
        <v>6.5185E-3</v>
      </c>
      <c r="T124" s="7">
        <v>1.8728999999999999E-2</v>
      </c>
      <c r="U124" s="7">
        <v>1.1042E-2</v>
      </c>
      <c r="V124" s="7">
        <v>8.3284000000000002</v>
      </c>
      <c r="W124" s="7">
        <v>7.5014000000000003</v>
      </c>
      <c r="X124" s="304">
        <v>7.9149000000000003</v>
      </c>
      <c r="Y124" s="7">
        <v>0.41349999999999998</v>
      </c>
      <c r="Z124" s="7">
        <v>0.13608999999999999</v>
      </c>
      <c r="AA124" s="7">
        <v>0.14308000000000001</v>
      </c>
      <c r="AB124" s="7">
        <v>0.1416</v>
      </c>
      <c r="AC124" s="7">
        <v>6.9880999999999997E-3</v>
      </c>
      <c r="AD124" s="7">
        <v>6.0596999999999998E-2</v>
      </c>
      <c r="AE124" s="7">
        <v>0.14648</v>
      </c>
      <c r="AF124" s="7">
        <v>4.3353000000000003E-3</v>
      </c>
      <c r="AG124" s="7">
        <v>0.19531000000000001</v>
      </c>
      <c r="AH124" s="7">
        <v>8.2193999999999995E-4</v>
      </c>
      <c r="AI124" s="7">
        <v>80</v>
      </c>
      <c r="AJ124" s="7">
        <v>0.12634000000000001</v>
      </c>
      <c r="AK124" s="7">
        <v>0.14061000000000001</v>
      </c>
      <c r="AL124" s="7">
        <v>0.13672000000000001</v>
      </c>
      <c r="AM124" s="7">
        <v>1.4274E-2</v>
      </c>
      <c r="AN124" s="7">
        <v>0.18024999999999999</v>
      </c>
      <c r="AO124" s="7">
        <v>0.15625</v>
      </c>
      <c r="AP124" s="7">
        <v>6.0235999999999996E-3</v>
      </c>
      <c r="AQ124" s="7">
        <v>0.23438000000000001</v>
      </c>
      <c r="AR124" s="7">
        <v>8.7659000000000001E-4</v>
      </c>
      <c r="AS124" s="7">
        <v>1.1309E-2</v>
      </c>
      <c r="AT124" s="7">
        <v>1.3055000000000001E-2</v>
      </c>
      <c r="AU124" s="7">
        <v>1.2615E-3</v>
      </c>
      <c r="AV124" s="7">
        <v>1.1865000000000001E-3</v>
      </c>
      <c r="AW124" s="7">
        <v>1.0456E-4</v>
      </c>
      <c r="AX124" s="7">
        <v>1.0029E-4</v>
      </c>
      <c r="AY124" s="80">
        <v>5.6799999999999998E-5</v>
      </c>
      <c r="AZ124" s="80">
        <v>6.7500000000000001E-5</v>
      </c>
      <c r="BA124" s="80">
        <v>2.37E-5</v>
      </c>
      <c r="BB124" s="80">
        <v>3.5299999999999997E-5</v>
      </c>
      <c r="BC124" s="7">
        <v>2.5940000000000001E-2</v>
      </c>
      <c r="BD124" s="7">
        <v>3.2008000000000002E-2</v>
      </c>
      <c r="BE124" s="7">
        <v>2.0417E-3</v>
      </c>
      <c r="BF124" s="7">
        <v>1.8006000000000001E-3</v>
      </c>
      <c r="BG124" s="7">
        <v>1.5462000000000001E-4</v>
      </c>
      <c r="BH124" s="7">
        <v>2.2023999999999999E-4</v>
      </c>
      <c r="BI124" s="80">
        <v>3.1199999999999999E-5</v>
      </c>
      <c r="BJ124" s="80">
        <v>2.1399999999999998E-5</v>
      </c>
      <c r="BK124" s="80">
        <v>7.3499999999999999E-6</v>
      </c>
      <c r="BL124" s="80">
        <v>9.2599999999999994E-6</v>
      </c>
      <c r="BM124" s="7">
        <v>5.6064000000000003E-2</v>
      </c>
      <c r="BN124" s="7">
        <v>1.8683000000000002E-2</v>
      </c>
      <c r="BO124" s="7">
        <v>2.6870999999999999E-2</v>
      </c>
      <c r="BP124" s="7">
        <v>7.4295E-2</v>
      </c>
      <c r="BQ124" s="7">
        <v>5.0583000000000003E-2</v>
      </c>
      <c r="BR124" s="7">
        <v>2.5196E-2</v>
      </c>
      <c r="BS124" s="7">
        <v>3.3534000000000001E-2</v>
      </c>
      <c r="BT124" s="7">
        <v>5.4814E-3</v>
      </c>
      <c r="BU124" s="7">
        <v>3.1366999999999999E-2</v>
      </c>
      <c r="BV124" s="7">
        <v>9.3629999999999995</v>
      </c>
      <c r="BW124" s="7">
        <v>7.4157999999999999</v>
      </c>
      <c r="BX124" s="260">
        <v>1.1084000000000001</v>
      </c>
      <c r="BY124" s="7">
        <v>0.32395000000000002</v>
      </c>
      <c r="BZ124" s="7">
        <v>0.1</v>
      </c>
      <c r="CA124" s="7">
        <v>0.8</v>
      </c>
      <c r="CB124" s="262">
        <v>156.25</v>
      </c>
      <c r="CC124" s="7">
        <v>0.32800000000000001</v>
      </c>
      <c r="CD124" s="7">
        <v>13</v>
      </c>
      <c r="CE124" s="7">
        <v>30</v>
      </c>
      <c r="CF124" s="7">
        <v>0</v>
      </c>
      <c r="CG124" s="7">
        <v>13</v>
      </c>
      <c r="CH124" s="7">
        <v>48</v>
      </c>
      <c r="CI124" s="7">
        <v>6</v>
      </c>
      <c r="CJ124" s="262">
        <v>211.84</v>
      </c>
      <c r="CK124" s="40">
        <v>1</v>
      </c>
      <c r="CL124" s="58">
        <f t="shared" si="14"/>
        <v>-0.43084447531400127</v>
      </c>
      <c r="CM124" s="58">
        <v>-16.215229999999998</v>
      </c>
      <c r="CN124" s="58">
        <v>-68.453450000000004</v>
      </c>
      <c r="CO124" s="7">
        <v>23</v>
      </c>
      <c r="CP124" s="7">
        <v>24</v>
      </c>
      <c r="CQ124" s="7">
        <v>0</v>
      </c>
      <c r="CR124" s="7">
        <v>134.05000000000001</v>
      </c>
      <c r="CS124" s="40">
        <v>72.3</v>
      </c>
      <c r="CT124" s="40" t="s">
        <v>87</v>
      </c>
      <c r="CU124" s="157">
        <v>0.5712962962962963</v>
      </c>
      <c r="CV124" s="7">
        <v>1526</v>
      </c>
      <c r="CW124" s="7">
        <v>311.89999999999998</v>
      </c>
      <c r="CX124" s="40">
        <v>1.5</v>
      </c>
      <c r="CY124" s="7">
        <v>314.5</v>
      </c>
      <c r="CZ124" s="7">
        <v>-52.5</v>
      </c>
      <c r="DA124" s="40" t="s">
        <v>95</v>
      </c>
      <c r="DB124" s="7">
        <v>4.4000000000000004</v>
      </c>
      <c r="DC124" s="40">
        <v>12.201000000000001</v>
      </c>
    </row>
    <row r="125" spans="1:107" s="63" customFormat="1">
      <c r="A125" s="90">
        <v>40424</v>
      </c>
      <c r="B125" s="63">
        <v>-61</v>
      </c>
      <c r="C125" s="63">
        <v>146.69999999999999</v>
      </c>
      <c r="D125" s="63">
        <v>33.299999999999997</v>
      </c>
      <c r="E125" s="222">
        <v>9.8000000000000007</v>
      </c>
      <c r="F125" s="222">
        <v>-3.5</v>
      </c>
      <c r="G125" s="222">
        <v>6.5</v>
      </c>
      <c r="H125" s="222">
        <f>(E125^2+F125^2+G125^2)^0.5</f>
        <v>12.269474316367431</v>
      </c>
      <c r="I125" s="63">
        <v>3.8</v>
      </c>
      <c r="J125" s="66" t="s">
        <v>96</v>
      </c>
      <c r="K125" s="292">
        <v>2004.8</v>
      </c>
      <c r="L125" s="292">
        <v>326</v>
      </c>
      <c r="M125" s="312">
        <f t="shared" si="13"/>
        <v>7.7285725326532191</v>
      </c>
      <c r="N125" s="63">
        <v>0.24793000000000001</v>
      </c>
      <c r="O125" s="63">
        <v>4.4035999999999999E-2</v>
      </c>
      <c r="P125" s="286">
        <v>0.41509000000000001</v>
      </c>
      <c r="Q125" s="63">
        <v>8.8070999999999997E-2</v>
      </c>
      <c r="R125" s="63">
        <v>1.7545999999999999E-2</v>
      </c>
      <c r="S125" s="63">
        <v>1.0536E-2</v>
      </c>
      <c r="T125" s="63">
        <v>1.3524E-2</v>
      </c>
      <c r="U125" s="63">
        <v>8.2357999999999997E-3</v>
      </c>
      <c r="V125" s="63">
        <v>7.2153</v>
      </c>
      <c r="W125" s="63">
        <v>7.8712</v>
      </c>
      <c r="X125" s="312">
        <v>7.5431999999999997</v>
      </c>
      <c r="Y125" s="63">
        <v>0.32790999999999998</v>
      </c>
      <c r="Z125" s="63">
        <v>0.12895999999999999</v>
      </c>
      <c r="AA125" s="63">
        <v>0.15156</v>
      </c>
      <c r="AB125" s="63">
        <v>0.12939000000000001</v>
      </c>
      <c r="AC125" s="63">
        <v>2.2606000000000001E-2</v>
      </c>
      <c r="AD125" s="63">
        <v>1.1709000000000001</v>
      </c>
      <c r="AE125" s="63">
        <v>0.18554999999999999</v>
      </c>
      <c r="AF125" s="63">
        <v>8.1998999999999996E-3</v>
      </c>
      <c r="AG125" s="63">
        <v>0.20141999999999999</v>
      </c>
      <c r="AH125" s="63">
        <v>5.2785999999999996E-3</v>
      </c>
      <c r="AI125" s="63">
        <v>150</v>
      </c>
      <c r="AJ125" s="63">
        <v>0.13161999999999999</v>
      </c>
      <c r="AK125" s="63">
        <v>0.13333</v>
      </c>
      <c r="AL125" s="63">
        <v>0.13184000000000001</v>
      </c>
      <c r="AM125" s="63">
        <v>1.7072000000000001E-3</v>
      </c>
      <c r="AN125" s="63">
        <v>1.7459</v>
      </c>
      <c r="AO125" s="63">
        <v>0.18554999999999999</v>
      </c>
      <c r="AP125" s="63">
        <v>1.6310000000000002E-2</v>
      </c>
      <c r="AQ125" s="63">
        <v>0.26855000000000001</v>
      </c>
      <c r="AR125" s="63">
        <v>2.8593999999999998E-3</v>
      </c>
      <c r="AS125" s="63">
        <v>2.5840999999999999E-2</v>
      </c>
      <c r="AT125" s="63">
        <v>2.9243999999999999E-2</v>
      </c>
      <c r="AU125" s="63">
        <v>2.6767000000000002E-3</v>
      </c>
      <c r="AV125" s="63">
        <v>5.9997000000000002E-4</v>
      </c>
      <c r="AW125" s="83">
        <v>8.4400000000000005E-5</v>
      </c>
      <c r="AX125" s="83">
        <v>8.2200000000000006E-5</v>
      </c>
      <c r="AY125" s="83">
        <v>3.2100000000000001E-5</v>
      </c>
      <c r="AZ125" s="83">
        <v>2.7699999999999999E-5</v>
      </c>
      <c r="BA125" s="83">
        <v>1.1600000000000001E-5</v>
      </c>
      <c r="BB125" s="83">
        <v>7.2599999999999999E-6</v>
      </c>
      <c r="BC125" s="63">
        <v>1.1480000000000001E-2</v>
      </c>
      <c r="BD125" s="63">
        <v>1.0602E-2</v>
      </c>
      <c r="BE125" s="63">
        <v>1.2725E-3</v>
      </c>
      <c r="BF125" s="63">
        <v>1.6306999999999999E-3</v>
      </c>
      <c r="BG125" s="63">
        <v>1.6470999999999999E-4</v>
      </c>
      <c r="BH125" s="63">
        <v>1.2417999999999999E-4</v>
      </c>
      <c r="BI125" s="83">
        <v>7.6799999999999997E-5</v>
      </c>
      <c r="BJ125" s="83">
        <v>6.0399999999999998E-5</v>
      </c>
      <c r="BK125" s="83">
        <v>4.1600000000000002E-5</v>
      </c>
      <c r="BL125" s="83">
        <v>4.4400000000000002E-5</v>
      </c>
      <c r="BM125" s="63">
        <v>1.391</v>
      </c>
      <c r="BN125" s="63">
        <v>1.4769000000000001</v>
      </c>
      <c r="BO125" s="63">
        <v>0.24640000000000001</v>
      </c>
      <c r="BP125" s="63">
        <v>0.12248000000000001</v>
      </c>
      <c r="BQ125" s="63">
        <v>0.18443999999999999</v>
      </c>
      <c r="BR125" s="63">
        <v>0.54623999999999995</v>
      </c>
      <c r="BS125" s="63">
        <v>8.7625999999999996E-2</v>
      </c>
      <c r="BT125" s="63">
        <v>1.2064999999999999</v>
      </c>
      <c r="BU125" s="63">
        <v>1.5747</v>
      </c>
      <c r="BV125" s="63">
        <v>23.655999999999999</v>
      </c>
      <c r="BW125" s="63">
        <v>15.065</v>
      </c>
      <c r="BX125" s="286">
        <v>7.5415999999999999</v>
      </c>
      <c r="BY125" s="63">
        <v>1.3619000000000001</v>
      </c>
      <c r="BZ125" s="63">
        <v>0.1</v>
      </c>
      <c r="CA125" s="63">
        <v>6</v>
      </c>
      <c r="CB125" s="292">
        <v>338.97</v>
      </c>
      <c r="CC125" s="63">
        <v>0.32800000000000001</v>
      </c>
      <c r="CD125" s="63">
        <v>13</v>
      </c>
      <c r="CE125" s="63">
        <v>30</v>
      </c>
      <c r="CF125" s="63">
        <v>0</v>
      </c>
      <c r="CG125" s="63">
        <v>13</v>
      </c>
      <c r="CH125" s="63">
        <v>59</v>
      </c>
      <c r="CI125" s="63">
        <v>19</v>
      </c>
      <c r="CJ125" s="292">
        <v>562.04</v>
      </c>
      <c r="CK125" s="63">
        <v>1</v>
      </c>
      <c r="CL125" s="9">
        <f t="shared" si="14"/>
        <v>0.29220230287130156</v>
      </c>
      <c r="CM125" s="9">
        <v>-77.730999999999995</v>
      </c>
      <c r="CN125" s="9">
        <v>167.5881</v>
      </c>
      <c r="CO125" s="63">
        <v>12</v>
      </c>
      <c r="CP125" s="63">
        <v>4</v>
      </c>
      <c r="CQ125" s="63">
        <v>58</v>
      </c>
      <c r="CR125" s="95">
        <v>17.57</v>
      </c>
      <c r="CS125" s="95">
        <v>172.6</v>
      </c>
      <c r="CT125" s="96" t="s">
        <v>87</v>
      </c>
      <c r="CU125" s="99">
        <v>0.57934027777777775</v>
      </c>
      <c r="CV125" s="95">
        <v>-313</v>
      </c>
      <c r="CW125" s="95">
        <v>338.7</v>
      </c>
      <c r="CX125" s="95">
        <v>-4</v>
      </c>
      <c r="CY125" s="95">
        <v>342.6</v>
      </c>
      <c r="CZ125" s="95">
        <v>-34.299999999999997</v>
      </c>
      <c r="DA125" s="96" t="s">
        <v>88</v>
      </c>
      <c r="DB125" s="95">
        <v>3.2</v>
      </c>
      <c r="DC125" s="66">
        <v>15.128</v>
      </c>
    </row>
    <row r="126" spans="1:107" s="95" customFormat="1">
      <c r="A126" s="97"/>
      <c r="H126" s="222"/>
      <c r="I126" s="63">
        <v>3.8</v>
      </c>
      <c r="J126" s="96" t="s">
        <v>84</v>
      </c>
      <c r="K126" s="295">
        <v>2059.1999999999998</v>
      </c>
      <c r="L126" s="295">
        <v>181.5</v>
      </c>
      <c r="M126" s="312">
        <f t="shared" si="13"/>
        <v>1.8788869473723766</v>
      </c>
      <c r="N126" s="95">
        <v>4.2382000000000003E-2</v>
      </c>
      <c r="O126" s="95">
        <v>1.9928000000000001E-2</v>
      </c>
      <c r="P126" s="288">
        <v>6.5812999999999997E-2</v>
      </c>
      <c r="Q126" s="95">
        <v>3.9855000000000002E-2</v>
      </c>
      <c r="R126" s="95">
        <v>8.5912000000000002E-3</v>
      </c>
      <c r="S126" s="95">
        <v>5.0886999999999998E-3</v>
      </c>
      <c r="T126" s="95">
        <v>1.1205E-2</v>
      </c>
      <c r="U126" s="95">
        <v>6.7667999999999999E-3</v>
      </c>
      <c r="V126" s="95">
        <v>1.8003</v>
      </c>
      <c r="W126" s="95">
        <v>1.9195</v>
      </c>
      <c r="X126" s="312">
        <v>1.8599000000000001</v>
      </c>
      <c r="Y126" s="95">
        <v>5.9586E-2</v>
      </c>
      <c r="Z126" s="95">
        <v>0.52656999999999998</v>
      </c>
      <c r="AA126" s="95">
        <v>0.53415999999999997</v>
      </c>
      <c r="AB126" s="95">
        <v>0.53222999999999998</v>
      </c>
      <c r="AC126" s="95">
        <v>7.5910999999999999E-3</v>
      </c>
      <c r="AD126" s="95">
        <v>1.5810999999999999E-2</v>
      </c>
      <c r="AE126" s="95">
        <v>0.54688000000000003</v>
      </c>
      <c r="AF126" s="95">
        <v>2.3549999999999999E-3</v>
      </c>
      <c r="AG126" s="95">
        <v>0.58594000000000002</v>
      </c>
      <c r="AH126" s="95">
        <v>8.2594999999999999E-4</v>
      </c>
      <c r="AI126" s="95">
        <v>80</v>
      </c>
      <c r="AJ126" s="95">
        <v>0.51580999999999999</v>
      </c>
      <c r="AK126" s="95">
        <v>0.54800000000000004</v>
      </c>
      <c r="AL126" s="95">
        <v>0.53710999999999998</v>
      </c>
      <c r="AM126" s="95">
        <v>3.2197000000000003E-2</v>
      </c>
      <c r="AN126" s="95">
        <v>1.8141000000000001E-2</v>
      </c>
      <c r="AO126" s="95">
        <v>0.55664000000000002</v>
      </c>
      <c r="AP126" s="95">
        <v>1.8665999999999999E-3</v>
      </c>
      <c r="AQ126" s="95">
        <v>0.61523000000000005</v>
      </c>
      <c r="AR126" s="95">
        <v>1.6532000000000001E-3</v>
      </c>
      <c r="AS126" s="95">
        <v>1.5623E-3</v>
      </c>
      <c r="AT126" s="95">
        <v>1.5609E-3</v>
      </c>
      <c r="AU126" s="95">
        <v>5.3997999999999997E-2</v>
      </c>
      <c r="AV126" s="95">
        <v>0.10562000000000001</v>
      </c>
      <c r="AW126" s="95">
        <v>2.0550999999999998E-3</v>
      </c>
      <c r="AX126" s="95">
        <v>1.8986000000000001E-3</v>
      </c>
      <c r="AY126" s="95">
        <v>3.4922000000000002E-4</v>
      </c>
      <c r="AZ126" s="95">
        <v>3.9029000000000001E-4</v>
      </c>
      <c r="BA126" s="95">
        <v>1.0094000000000001E-4</v>
      </c>
      <c r="BB126" s="95">
        <v>1.2184999999999999E-4</v>
      </c>
      <c r="BC126" s="95">
        <v>2.6518000000000002E-3</v>
      </c>
      <c r="BD126" s="95">
        <v>2.2457000000000002E-3</v>
      </c>
      <c r="BE126" s="95">
        <v>8.6957000000000007E-2</v>
      </c>
      <c r="BF126" s="95">
        <v>8.7037000000000003E-2</v>
      </c>
      <c r="BG126" s="95">
        <v>4.1120000000000002E-3</v>
      </c>
      <c r="BH126" s="95">
        <v>3.4296999999999999E-3</v>
      </c>
      <c r="BI126" s="95">
        <v>3.8412E-4</v>
      </c>
      <c r="BJ126" s="95">
        <v>3.7903999999999998E-4</v>
      </c>
      <c r="BK126" s="98">
        <v>6.7199999999999994E-5</v>
      </c>
      <c r="BL126" s="98">
        <v>5.5600000000000003E-5</v>
      </c>
      <c r="BM126" s="95">
        <v>3.4032E-2</v>
      </c>
      <c r="BN126" s="95">
        <v>9.9968000000000001E-3</v>
      </c>
      <c r="BO126" s="95">
        <v>1.6896000000000001E-2</v>
      </c>
      <c r="BP126" s="95">
        <v>2.8688000000000002E-2</v>
      </c>
      <c r="BQ126" s="95">
        <v>2.2792E-2</v>
      </c>
      <c r="BR126" s="95">
        <v>1.2881E-2</v>
      </c>
      <c r="BS126" s="95">
        <v>8.3382999999999999E-3</v>
      </c>
      <c r="BT126" s="95">
        <v>1.124E-2</v>
      </c>
      <c r="BU126" s="95">
        <v>1.6305E-2</v>
      </c>
      <c r="BV126" s="95">
        <v>7.6604999999999999</v>
      </c>
      <c r="BW126" s="95">
        <v>6.4892000000000003</v>
      </c>
      <c r="BX126" s="288">
        <v>1.4931000000000001</v>
      </c>
      <c r="BY126" s="95">
        <v>0.18406</v>
      </c>
      <c r="BZ126" s="95">
        <v>0.5</v>
      </c>
      <c r="CA126" s="95">
        <v>2.5</v>
      </c>
      <c r="CB126" s="295">
        <v>184.06</v>
      </c>
      <c r="CC126" s="95">
        <v>0.34899999999999998</v>
      </c>
      <c r="CD126" s="95">
        <v>13</v>
      </c>
      <c r="CE126" s="95">
        <v>30</v>
      </c>
      <c r="CF126" s="95">
        <v>24</v>
      </c>
      <c r="CG126" s="95">
        <v>14</v>
      </c>
      <c r="CH126" s="95">
        <v>4</v>
      </c>
      <c r="CI126" s="95">
        <v>10</v>
      </c>
      <c r="CJ126" s="295">
        <v>202.18</v>
      </c>
      <c r="CK126" s="95">
        <v>1</v>
      </c>
      <c r="CL126" s="9">
        <f t="shared" si="14"/>
        <v>0.28791946308724831</v>
      </c>
      <c r="CM126" s="9">
        <v>-42.491</v>
      </c>
      <c r="CN126" s="9">
        <v>147.68100000000001</v>
      </c>
      <c r="CO126" s="95">
        <v>12</v>
      </c>
      <c r="CP126" s="95">
        <v>4</v>
      </c>
      <c r="CQ126" s="95">
        <v>58</v>
      </c>
      <c r="CR126" s="95">
        <v>19</v>
      </c>
      <c r="CS126" s="95">
        <v>338.2</v>
      </c>
      <c r="CT126" s="96" t="s">
        <v>87</v>
      </c>
      <c r="CU126" s="99">
        <v>8.4837962962962962E-2</v>
      </c>
      <c r="CV126" s="95">
        <v>-375</v>
      </c>
      <c r="CW126" s="95">
        <v>167.3</v>
      </c>
      <c r="CX126" s="95">
        <v>1.6</v>
      </c>
      <c r="CY126" s="95">
        <v>339.6</v>
      </c>
      <c r="CZ126" s="95">
        <v>-63.3</v>
      </c>
      <c r="DA126" s="96" t="s">
        <v>88</v>
      </c>
      <c r="DB126" s="95">
        <v>17.600000000000001</v>
      </c>
      <c r="DC126" s="96">
        <v>12.492000000000001</v>
      </c>
    </row>
    <row r="127" spans="1:107" s="63" customFormat="1">
      <c r="A127" s="75"/>
      <c r="E127" s="95"/>
      <c r="F127" s="95"/>
      <c r="G127" s="95"/>
      <c r="H127" s="222"/>
      <c r="I127" s="63">
        <v>3.8</v>
      </c>
      <c r="J127" s="66" t="s">
        <v>51</v>
      </c>
      <c r="K127" s="292">
        <v>3641.8</v>
      </c>
      <c r="L127" s="292">
        <v>153.1</v>
      </c>
      <c r="M127" s="312">
        <f>1/AB127</f>
        <v>13.107190604765774</v>
      </c>
      <c r="N127" s="63">
        <v>7.0064000000000001E-2</v>
      </c>
      <c r="O127" s="63">
        <v>1.5226999999999999E-2</v>
      </c>
      <c r="P127" s="286">
        <v>0.11840000000000001</v>
      </c>
      <c r="Q127" s="63">
        <v>3.0453999999999998E-2</v>
      </c>
      <c r="R127" s="63">
        <v>4.4115999999999999E-3</v>
      </c>
      <c r="S127" s="63">
        <v>2.6258000000000002E-3</v>
      </c>
      <c r="T127" s="63">
        <v>9.8280999999999993E-3</v>
      </c>
      <c r="U127" s="63">
        <v>5.9478999999999999E-3</v>
      </c>
      <c r="V127" s="63">
        <v>13.475</v>
      </c>
      <c r="W127" s="63">
        <v>13.388999999999999</v>
      </c>
      <c r="X127" s="312">
        <v>13.432</v>
      </c>
      <c r="Y127" s="63">
        <v>4.2779999999999999E-2</v>
      </c>
      <c r="Z127" s="63">
        <v>7.6249999999999998E-2</v>
      </c>
      <c r="AA127" s="63">
        <v>7.6418E-2</v>
      </c>
      <c r="AB127" s="63">
        <v>7.6294000000000001E-2</v>
      </c>
      <c r="AC127" s="63">
        <v>1.6787E-4</v>
      </c>
      <c r="AD127" s="63">
        <v>0.40404000000000001</v>
      </c>
      <c r="AE127" s="63">
        <v>8.0565999999999999E-2</v>
      </c>
      <c r="AF127" s="63">
        <v>2.2741000000000001E-2</v>
      </c>
      <c r="AG127" s="63">
        <v>8.3617999999999998E-2</v>
      </c>
      <c r="AH127" s="63">
        <v>4.9458999999999996E-3</v>
      </c>
      <c r="AI127" s="63">
        <v>120</v>
      </c>
      <c r="AJ127" s="63">
        <v>6.6380999999999996E-2</v>
      </c>
      <c r="AK127" s="63">
        <v>7.2884000000000004E-2</v>
      </c>
      <c r="AL127" s="63">
        <v>6.8359000000000003E-2</v>
      </c>
      <c r="AM127" s="63">
        <v>6.5025999999999999E-3</v>
      </c>
      <c r="AN127" s="63">
        <v>0.32826</v>
      </c>
      <c r="AO127" s="63">
        <v>0.12207</v>
      </c>
      <c r="AP127" s="63">
        <v>7.9219000000000008E-3</v>
      </c>
      <c r="AQ127" s="63">
        <v>0.20508000000000001</v>
      </c>
      <c r="AR127" s="63">
        <v>3.6625999999999999E-2</v>
      </c>
      <c r="AS127" s="63">
        <v>2.1432999999999999E-3</v>
      </c>
      <c r="AT127" s="63">
        <v>6.3228000000000004E-4</v>
      </c>
      <c r="AU127" s="63">
        <v>2.9957999999999999E-2</v>
      </c>
      <c r="AV127" s="63">
        <v>1.5332999999999999E-2</v>
      </c>
      <c r="AW127" s="63">
        <v>7.5412000000000005E-4</v>
      </c>
      <c r="AX127" s="63">
        <v>3.0096000000000002E-4</v>
      </c>
      <c r="AY127" s="63">
        <v>1.5406999999999999E-4</v>
      </c>
      <c r="AZ127" s="63">
        <v>1.0734999999999999E-4</v>
      </c>
      <c r="BA127" s="63">
        <v>1.4053000000000001E-4</v>
      </c>
      <c r="BB127" s="63">
        <v>1.4800000000000001E-5</v>
      </c>
      <c r="BC127" s="63">
        <v>2.1329000000000001E-2</v>
      </c>
      <c r="BD127" s="63">
        <v>2.0469999999999999E-2</v>
      </c>
      <c r="BE127" s="63">
        <v>3.1050000000000001E-2</v>
      </c>
      <c r="BF127" s="63">
        <v>2.5576999999999999E-2</v>
      </c>
      <c r="BG127" s="63">
        <v>1.3692999999999999E-3</v>
      </c>
      <c r="BH127" s="63">
        <v>9.9726999999999997E-4</v>
      </c>
      <c r="BI127" s="63">
        <v>2.1083000000000001E-4</v>
      </c>
      <c r="BJ127" s="63">
        <v>1.9154E-4</v>
      </c>
      <c r="BK127" s="63">
        <v>4.18E-5</v>
      </c>
      <c r="BL127" s="63">
        <v>4.2200000000000003E-5</v>
      </c>
      <c r="BM127" s="63">
        <v>0.26789000000000002</v>
      </c>
      <c r="BN127" s="63">
        <v>4.1868000000000002E-2</v>
      </c>
      <c r="BO127" s="63">
        <v>1.7779E-2</v>
      </c>
      <c r="BP127" s="63">
        <v>9.5089999999999994E-2</v>
      </c>
      <c r="BQ127" s="63">
        <v>5.6433999999999998E-2</v>
      </c>
      <c r="BR127" s="63">
        <v>5.4028E-2</v>
      </c>
      <c r="BS127" s="63">
        <v>5.4667E-2</v>
      </c>
      <c r="BT127" s="63">
        <v>0.21146000000000001</v>
      </c>
      <c r="BU127" s="63">
        <v>6.8351999999999996E-2</v>
      </c>
      <c r="BV127" s="63">
        <v>26.838999999999999</v>
      </c>
      <c r="BW127" s="63">
        <v>17.402999999999999</v>
      </c>
      <c r="BX127" s="286">
        <v>4.7469999999999999</v>
      </c>
      <c r="BY127" s="63">
        <v>0.89614000000000005</v>
      </c>
      <c r="BZ127" s="63">
        <v>0.05</v>
      </c>
      <c r="CA127" s="63">
        <v>0.1</v>
      </c>
      <c r="CB127" s="292">
        <v>142.31</v>
      </c>
      <c r="CC127" s="63">
        <v>0.33300000000000002</v>
      </c>
      <c r="CD127" s="63">
        <v>15</v>
      </c>
      <c r="CE127" s="63">
        <v>25</v>
      </c>
      <c r="CF127" s="63">
        <v>11</v>
      </c>
      <c r="CG127" s="63">
        <v>15</v>
      </c>
      <c r="CH127" s="63">
        <v>55</v>
      </c>
      <c r="CI127" s="63">
        <v>58</v>
      </c>
      <c r="CJ127" s="292">
        <v>840.92</v>
      </c>
      <c r="CK127" s="63">
        <v>1</v>
      </c>
      <c r="CL127" s="9">
        <f t="shared" si="14"/>
        <v>0.26275613275613274</v>
      </c>
      <c r="CM127" s="9">
        <v>-34.597610000000003</v>
      </c>
      <c r="CN127" s="9">
        <v>116.35669</v>
      </c>
      <c r="CO127" s="95">
        <v>12</v>
      </c>
      <c r="CP127" s="95">
        <v>4</v>
      </c>
      <c r="CQ127" s="95">
        <v>58</v>
      </c>
      <c r="CR127" s="63">
        <v>36.85</v>
      </c>
      <c r="CS127" s="63">
        <v>296.2</v>
      </c>
      <c r="CT127" s="66" t="s">
        <v>87</v>
      </c>
      <c r="CU127" s="63">
        <v>0.66446759259259258</v>
      </c>
      <c r="CV127" s="63">
        <v>142.9</v>
      </c>
      <c r="CW127" s="63">
        <v>140.30000000000001</v>
      </c>
      <c r="CX127" s="63">
        <v>-7.2</v>
      </c>
      <c r="CY127" s="63">
        <v>327.5</v>
      </c>
      <c r="CZ127" s="63">
        <v>-39.4</v>
      </c>
      <c r="DA127" s="63" t="s">
        <v>88</v>
      </c>
      <c r="DB127" s="63">
        <v>13.7</v>
      </c>
      <c r="DC127" s="66">
        <v>-43.671999999999997</v>
      </c>
    </row>
    <row r="128" spans="1:107" s="77" customFormat="1">
      <c r="A128" s="110"/>
      <c r="H128" s="32"/>
      <c r="I128" s="77">
        <v>3.8</v>
      </c>
      <c r="J128" s="74" t="s">
        <v>67</v>
      </c>
      <c r="K128" s="291">
        <v>4667.8999999999996</v>
      </c>
      <c r="L128" s="291">
        <v>171.1</v>
      </c>
      <c r="M128" s="311">
        <f t="shared" si="13"/>
        <v>9.1024940833788452</v>
      </c>
      <c r="N128" s="77">
        <v>5.5523999999999997E-2</v>
      </c>
      <c r="O128" s="77">
        <v>6.8466000000000004E-3</v>
      </c>
      <c r="P128" s="285">
        <v>7.9486000000000001E-2</v>
      </c>
      <c r="Q128" s="77">
        <v>1.3693E-2</v>
      </c>
      <c r="R128" s="77">
        <v>1.1435000000000001E-2</v>
      </c>
      <c r="S128" s="77">
        <v>6.6582999999999998E-3</v>
      </c>
      <c r="T128" s="77">
        <v>1.5724999999999999E-2</v>
      </c>
      <c r="U128" s="77">
        <v>8.8442E-3</v>
      </c>
      <c r="V128" s="77">
        <v>6.694</v>
      </c>
      <c r="W128" s="77">
        <v>16.510000000000002</v>
      </c>
      <c r="X128" s="311">
        <v>11.602</v>
      </c>
      <c r="Y128" s="77">
        <v>4.9078999999999997</v>
      </c>
      <c r="Z128" s="77">
        <v>0.10568</v>
      </c>
      <c r="AA128" s="77">
        <v>0.11239</v>
      </c>
      <c r="AB128" s="77">
        <v>0.10986</v>
      </c>
      <c r="AC128" s="77">
        <v>6.7019999999999996E-3</v>
      </c>
      <c r="AD128" s="77">
        <v>3.2511999999999999E-2</v>
      </c>
      <c r="AE128" s="77">
        <v>0.13428000000000001</v>
      </c>
      <c r="AF128" s="77">
        <v>1.4888999999999999E-2</v>
      </c>
      <c r="AG128" s="77">
        <v>0.13916000000000001</v>
      </c>
      <c r="AH128" s="77">
        <v>2.1318E-2</v>
      </c>
      <c r="AI128" s="77">
        <v>60</v>
      </c>
      <c r="AJ128" s="77">
        <v>7.5592999999999997E-3</v>
      </c>
      <c r="AK128" s="77" t="s">
        <v>42</v>
      </c>
      <c r="AL128" s="77">
        <v>3.9063000000000001E-2</v>
      </c>
      <c r="AM128" s="77" t="s">
        <v>42</v>
      </c>
      <c r="AN128" s="77">
        <v>0.3342</v>
      </c>
      <c r="AO128" s="77">
        <v>5.8594E-2</v>
      </c>
      <c r="AP128" s="77">
        <v>5.6589E-2</v>
      </c>
      <c r="AQ128" s="77">
        <v>8.7890999999999997E-2</v>
      </c>
      <c r="AR128" s="77">
        <v>9.2791999999999996E-3</v>
      </c>
      <c r="AS128" s="77">
        <v>6.2249000000000002E-3</v>
      </c>
      <c r="AT128" s="77">
        <v>1.1249E-2</v>
      </c>
      <c r="AU128" s="77">
        <v>5.7238999999999996E-3</v>
      </c>
      <c r="AV128" s="77">
        <v>5.6128000000000003E-3</v>
      </c>
      <c r="AW128" s="77">
        <v>4.3065999999999997E-4</v>
      </c>
      <c r="AX128" s="77">
        <v>5.4067999999999998E-4</v>
      </c>
      <c r="AY128" s="77">
        <v>3.9400000000000002E-5</v>
      </c>
      <c r="AZ128" s="77">
        <v>3.9900000000000001E-5</v>
      </c>
      <c r="BA128" s="77">
        <v>2.3300000000000001E-5</v>
      </c>
      <c r="BB128" s="77">
        <v>4.0299999999999997E-5</v>
      </c>
      <c r="BC128" s="77">
        <v>9.5725999999999996</v>
      </c>
      <c r="BD128" s="77">
        <v>9.9430999999999994</v>
      </c>
      <c r="BE128" s="77">
        <v>9.4143999999999999E-3</v>
      </c>
      <c r="BF128" s="77">
        <v>8.1603000000000005E-3</v>
      </c>
      <c r="BG128" s="77">
        <v>4.4937999999999998E-4</v>
      </c>
      <c r="BH128" s="77">
        <v>4.3687000000000001E-4</v>
      </c>
      <c r="BI128" s="77">
        <v>8.2100000000000003E-5</v>
      </c>
      <c r="BJ128" s="77">
        <v>6.8300000000000007E-5</v>
      </c>
      <c r="BK128" s="77">
        <v>2.37E-5</v>
      </c>
      <c r="BL128" s="77">
        <v>2.3099999999999999E-5</v>
      </c>
      <c r="BM128" s="77">
        <v>6.7479999999999998E-2</v>
      </c>
      <c r="BN128" s="77">
        <v>1.8199E-2</v>
      </c>
      <c r="BO128" s="77">
        <v>3.3783000000000001E-2</v>
      </c>
      <c r="BP128" s="77">
        <v>7.6882000000000006E-2</v>
      </c>
      <c r="BQ128" s="77">
        <v>5.5331999999999999E-2</v>
      </c>
      <c r="BR128" s="77">
        <v>1.4003E-2</v>
      </c>
      <c r="BS128" s="77">
        <v>3.0476E-2</v>
      </c>
      <c r="BT128" s="77">
        <v>1.2147E-2</v>
      </c>
      <c r="BU128" s="77">
        <v>2.2963000000000001E-2</v>
      </c>
      <c r="BV128" s="77">
        <v>6.9512</v>
      </c>
      <c r="BW128" s="77">
        <v>4.2210000000000001</v>
      </c>
      <c r="BX128" s="285">
        <v>1.2195</v>
      </c>
      <c r="BY128" s="77">
        <v>6.8461999999999995E-2</v>
      </c>
      <c r="BZ128" s="77">
        <v>0.03</v>
      </c>
      <c r="CA128" s="77">
        <v>0.15</v>
      </c>
      <c r="CB128" s="291">
        <v>166.45</v>
      </c>
      <c r="CC128" s="77">
        <v>0.36299999999999999</v>
      </c>
      <c r="CD128" s="77">
        <v>16</v>
      </c>
      <c r="CE128" s="77">
        <v>10</v>
      </c>
      <c r="CF128" s="77">
        <v>19</v>
      </c>
      <c r="CG128" s="77">
        <v>16</v>
      </c>
      <c r="CH128" s="77">
        <v>42</v>
      </c>
      <c r="CI128" s="77">
        <v>3</v>
      </c>
      <c r="CJ128" s="291">
        <v>250</v>
      </c>
      <c r="CK128" s="77">
        <v>1</v>
      </c>
      <c r="CL128" s="58">
        <f t="shared" si="14"/>
        <v>0.28077593984962401</v>
      </c>
      <c r="CM128" s="58">
        <v>-19.934799999999999</v>
      </c>
      <c r="CN128" s="58">
        <v>134.3295</v>
      </c>
      <c r="CO128" s="77">
        <v>12</v>
      </c>
      <c r="CP128" s="77">
        <v>4</v>
      </c>
      <c r="CQ128" s="77">
        <v>58</v>
      </c>
      <c r="CR128" s="77">
        <v>43.69</v>
      </c>
      <c r="CS128" s="77">
        <v>328.2</v>
      </c>
      <c r="CT128" s="74" t="s">
        <v>87</v>
      </c>
      <c r="CU128" s="77">
        <v>0.69467592592592586</v>
      </c>
      <c r="CV128" s="77">
        <v>243.2</v>
      </c>
      <c r="CW128" s="77">
        <v>170.4</v>
      </c>
      <c r="CX128" s="77">
        <v>6.4</v>
      </c>
      <c r="CY128" s="77">
        <v>315.7</v>
      </c>
      <c r="CZ128" s="77">
        <v>-51.2</v>
      </c>
      <c r="DA128" s="77" t="s">
        <v>88</v>
      </c>
      <c r="DB128" s="77">
        <v>7.7</v>
      </c>
      <c r="DC128" s="74">
        <v>-10.077</v>
      </c>
    </row>
    <row r="129" spans="1:107" s="141" customFormat="1">
      <c r="A129" s="166" t="s">
        <v>120</v>
      </c>
      <c r="B129" s="141">
        <v>32</v>
      </c>
      <c r="C129" s="141">
        <v>-92.9</v>
      </c>
      <c r="D129" s="141">
        <v>52</v>
      </c>
      <c r="E129" s="201">
        <v>19.100000000000001</v>
      </c>
      <c r="F129" s="201">
        <v>11</v>
      </c>
      <c r="G129" s="201">
        <v>10.7</v>
      </c>
      <c r="H129" s="201">
        <f>(E129^2+F129^2+G129^2)^0.5</f>
        <v>24.501020386914501</v>
      </c>
      <c r="I129" s="141">
        <v>0.85</v>
      </c>
      <c r="J129" s="155" t="s">
        <v>91</v>
      </c>
      <c r="K129" s="278">
        <v>2040.7</v>
      </c>
      <c r="L129" s="278">
        <v>171.6</v>
      </c>
      <c r="M129" s="306">
        <f t="shared" si="13"/>
        <v>1.0981287885443205</v>
      </c>
      <c r="N129" s="141">
        <v>9.3167000000000007E-3</v>
      </c>
      <c r="O129" s="141">
        <v>1.3791999999999999E-3</v>
      </c>
      <c r="P129" s="272">
        <v>1.3455E-2</v>
      </c>
      <c r="Q129" s="141">
        <v>2.7583E-3</v>
      </c>
      <c r="R129" s="141">
        <v>1.0827E-3</v>
      </c>
      <c r="S129" s="141">
        <v>6.4262E-4</v>
      </c>
      <c r="T129" s="141">
        <v>9.9575000000000011E-4</v>
      </c>
      <c r="U129" s="141">
        <v>5.9261999999999997E-4</v>
      </c>
      <c r="V129" s="141">
        <v>0.90115000000000001</v>
      </c>
      <c r="W129" s="141">
        <v>0.71747000000000005</v>
      </c>
      <c r="X129" s="306">
        <v>0.80930999999999997</v>
      </c>
      <c r="Y129" s="141">
        <v>9.1840000000000005E-2</v>
      </c>
      <c r="Z129" s="141">
        <v>0.91034999999999999</v>
      </c>
      <c r="AA129" s="141">
        <v>0.91117999999999999</v>
      </c>
      <c r="AB129" s="141">
        <v>0.91064000000000001</v>
      </c>
      <c r="AC129" s="141">
        <v>8.3060000000000002E-4</v>
      </c>
      <c r="AD129" s="141">
        <v>1.3306E-4</v>
      </c>
      <c r="AE129" s="141">
        <v>0.91796999999999995</v>
      </c>
      <c r="AF129" s="160">
        <v>5.8300000000000001E-6</v>
      </c>
      <c r="AG129" s="141">
        <v>0.93506</v>
      </c>
      <c r="AH129" s="160">
        <v>1.81E-6</v>
      </c>
      <c r="AI129" s="141">
        <v>120</v>
      </c>
      <c r="AJ129" s="141">
        <v>0.76515</v>
      </c>
      <c r="AK129" s="141">
        <v>0.76990000000000003</v>
      </c>
      <c r="AL129" s="141">
        <v>0.76659999999999995</v>
      </c>
      <c r="AM129" s="141">
        <v>4.7498000000000002E-3</v>
      </c>
      <c r="AN129" s="141">
        <v>1.8661E-4</v>
      </c>
      <c r="AO129" s="141">
        <v>0.80078000000000005</v>
      </c>
      <c r="AP129" s="160">
        <v>2.9600000000000001E-5</v>
      </c>
      <c r="AQ129" s="141">
        <v>0.83496000000000004</v>
      </c>
      <c r="AR129" s="160">
        <v>3.3699999999999999E-6</v>
      </c>
      <c r="AS129" s="160">
        <v>3.0400000000000001E-6</v>
      </c>
      <c r="AT129" s="160">
        <v>2.39E-6</v>
      </c>
      <c r="AU129" s="141">
        <v>3.1121000000000002E-4</v>
      </c>
      <c r="AV129" s="141">
        <v>4.1533E-4</v>
      </c>
      <c r="AW129" s="160">
        <v>2.6999999999999999E-5</v>
      </c>
      <c r="AX129" s="160">
        <v>3.3000000000000002E-7</v>
      </c>
      <c r="AY129" s="160">
        <v>1.7499999999999998E-5</v>
      </c>
      <c r="AZ129" s="160">
        <v>1.0499999999999999E-5</v>
      </c>
      <c r="BA129" s="160">
        <v>4.5700000000000003E-6</v>
      </c>
      <c r="BB129" s="160">
        <v>6.2999999999999998E-6</v>
      </c>
      <c r="BC129" s="160">
        <v>1.4600000000000001E-5</v>
      </c>
      <c r="BD129" s="160">
        <v>2.09E-5</v>
      </c>
      <c r="BE129" s="141">
        <v>1.6247E-3</v>
      </c>
      <c r="BF129" s="141">
        <v>1.6519E-3</v>
      </c>
      <c r="BG129" s="160">
        <v>6.5500000000000006E-5</v>
      </c>
      <c r="BH129" s="160">
        <v>4.0800000000000002E-5</v>
      </c>
      <c r="BI129" s="160">
        <v>1.4100000000000001E-5</v>
      </c>
      <c r="BJ129" s="160">
        <v>1.56E-5</v>
      </c>
      <c r="BK129" s="160">
        <v>4.6199999999999998E-6</v>
      </c>
      <c r="BL129" s="160">
        <v>4.69E-6</v>
      </c>
      <c r="BM129" s="141">
        <v>1.1865000000000001E-3</v>
      </c>
      <c r="BN129" s="141">
        <v>6.1324000000000003E-4</v>
      </c>
      <c r="BO129" s="141">
        <v>4.0478999999999998E-4</v>
      </c>
      <c r="BP129" s="141">
        <v>3.323E-4</v>
      </c>
      <c r="BQ129" s="141">
        <v>3.6854999999999999E-4</v>
      </c>
      <c r="BR129" s="141">
        <v>2.2319000000000001E-4</v>
      </c>
      <c r="BS129" s="160">
        <v>5.13E-5</v>
      </c>
      <c r="BT129" s="141">
        <v>8.1791999999999998E-4</v>
      </c>
      <c r="BU129" s="141">
        <v>6.5258999999999998E-4</v>
      </c>
      <c r="BV129" s="141">
        <v>12.428000000000001</v>
      </c>
      <c r="BW129" s="141">
        <v>7.8038999999999996</v>
      </c>
      <c r="BX129" s="272">
        <v>3.2193000000000001</v>
      </c>
      <c r="BY129" s="141">
        <v>0.13678999999999999</v>
      </c>
      <c r="BZ129" s="141">
        <v>0.7</v>
      </c>
      <c r="CA129" s="141">
        <v>3</v>
      </c>
      <c r="CB129" s="278">
        <v>245.85</v>
      </c>
      <c r="CC129" s="141">
        <v>0.34100000000000003</v>
      </c>
      <c r="CD129" s="141">
        <v>1</v>
      </c>
      <c r="CE129" s="141">
        <v>0</v>
      </c>
      <c r="CF129" s="141">
        <v>0</v>
      </c>
      <c r="CG129" s="141">
        <v>1</v>
      </c>
      <c r="CH129" s="141">
        <v>21</v>
      </c>
      <c r="CI129" s="141">
        <v>20</v>
      </c>
      <c r="CJ129" s="278">
        <v>298.77999999999997</v>
      </c>
      <c r="CK129" s="141">
        <v>1</v>
      </c>
      <c r="CL129" s="111">
        <f t="shared" si="14"/>
        <v>-2.7411447069727458E-2</v>
      </c>
      <c r="CM129" s="111">
        <v>50.206499999999998</v>
      </c>
      <c r="CN129" s="111">
        <v>-96.011700000000005</v>
      </c>
      <c r="CO129" s="141">
        <v>22</v>
      </c>
      <c r="CP129" s="141">
        <v>2</v>
      </c>
      <c r="CQ129" s="141">
        <v>7</v>
      </c>
      <c r="CT129" s="155"/>
      <c r="CU129" s="165"/>
      <c r="DA129" s="155"/>
      <c r="DC129" s="155">
        <v>-6.7960000000000003</v>
      </c>
    </row>
    <row r="130" spans="1:107" s="63" customFormat="1">
      <c r="A130" s="90">
        <v>40237</v>
      </c>
      <c r="B130" s="63">
        <v>48.7</v>
      </c>
      <c r="C130" s="63">
        <v>21</v>
      </c>
      <c r="D130" s="63">
        <v>37</v>
      </c>
      <c r="E130" s="222">
        <v>-11.7</v>
      </c>
      <c r="F130" s="222">
        <v>2.7</v>
      </c>
      <c r="G130" s="222">
        <v>-9.1</v>
      </c>
      <c r="H130" s="222">
        <f>(E130^2+F130^2+G130^2)^0.5</f>
        <v>15.066187308008617</v>
      </c>
      <c r="I130" s="63">
        <v>0.44</v>
      </c>
      <c r="J130" s="66" t="s">
        <v>49</v>
      </c>
      <c r="K130" s="292">
        <v>533.70000000000005</v>
      </c>
      <c r="L130" s="292">
        <v>89</v>
      </c>
      <c r="M130" s="312">
        <f t="shared" si="13"/>
        <v>2.7306736571912293</v>
      </c>
      <c r="N130" s="63">
        <v>0.2482</v>
      </c>
      <c r="O130" s="63">
        <v>6.8432000000000007E-2</v>
      </c>
      <c r="P130" s="286">
        <v>0.36420000000000002</v>
      </c>
      <c r="Q130" s="63">
        <v>0.13686000000000001</v>
      </c>
      <c r="R130" s="63">
        <v>4.2223999999999998E-2</v>
      </c>
      <c r="S130" s="63">
        <v>2.4903000000000002E-2</v>
      </c>
      <c r="T130" s="63">
        <v>2.8454E-2</v>
      </c>
      <c r="U130" s="63">
        <v>1.5531E-2</v>
      </c>
      <c r="V130" s="63">
        <v>3.1659000000000002</v>
      </c>
      <c r="W130" s="63">
        <v>2.1930000000000001</v>
      </c>
      <c r="X130" s="312">
        <v>2.6793999999999998</v>
      </c>
      <c r="Y130" s="63">
        <v>0.48643999999999998</v>
      </c>
      <c r="Z130" s="63">
        <v>0.35938999999999999</v>
      </c>
      <c r="AA130" s="63">
        <v>0.37167</v>
      </c>
      <c r="AB130" s="63">
        <v>0.36620999999999998</v>
      </c>
      <c r="AC130" s="63">
        <v>1.2277E-2</v>
      </c>
      <c r="AD130" s="63">
        <v>0.28805999999999998</v>
      </c>
      <c r="AE130" s="63">
        <v>0.47363</v>
      </c>
      <c r="AF130" s="63">
        <v>1.5403999999999999E-2</v>
      </c>
      <c r="AG130" s="63">
        <v>0.49804999999999999</v>
      </c>
      <c r="AH130" s="63">
        <v>1.9622000000000001E-2</v>
      </c>
      <c r="AI130" s="63">
        <v>80</v>
      </c>
      <c r="AJ130" s="63">
        <v>0.35962</v>
      </c>
      <c r="AK130" s="63">
        <v>0.37330999999999998</v>
      </c>
      <c r="AL130" s="63">
        <v>0.37108999999999998</v>
      </c>
      <c r="AM130" s="63">
        <v>1.3694E-2</v>
      </c>
      <c r="AN130" s="63">
        <v>0.50143000000000004</v>
      </c>
      <c r="AO130" s="63">
        <v>0.47852</v>
      </c>
      <c r="AP130" s="63">
        <v>1.4472E-2</v>
      </c>
      <c r="AQ130" s="63">
        <v>0.56640999999999997</v>
      </c>
      <c r="AR130" s="63">
        <v>1.3434E-2</v>
      </c>
      <c r="AS130" s="63">
        <v>2.0216000000000001E-2</v>
      </c>
      <c r="AT130" s="63">
        <v>2.1125999999999999E-2</v>
      </c>
      <c r="AU130" s="63">
        <v>4.5003000000000001E-2</v>
      </c>
      <c r="AV130" s="63">
        <v>4.1493000000000002E-2</v>
      </c>
      <c r="AW130" s="63">
        <v>6.8624999999999997E-3</v>
      </c>
      <c r="AX130" s="63">
        <v>6.4384999999999998E-3</v>
      </c>
      <c r="AY130" s="63">
        <v>2.6886000000000002E-3</v>
      </c>
      <c r="AZ130" s="63">
        <v>3.0027999999999999E-3</v>
      </c>
      <c r="BA130" s="63">
        <v>4.5326999999999998E-4</v>
      </c>
      <c r="BB130" s="63">
        <v>2.4261000000000001E-4</v>
      </c>
      <c r="BC130" s="63">
        <v>2.0694000000000001E-2</v>
      </c>
      <c r="BD130" s="63">
        <v>3.7033999999999997E-2</v>
      </c>
      <c r="BE130" s="63">
        <v>7.3311000000000001E-2</v>
      </c>
      <c r="BF130" s="63">
        <v>8.2908999999999997E-2</v>
      </c>
      <c r="BG130" s="63">
        <v>6.4917999999999998E-3</v>
      </c>
      <c r="BH130" s="63">
        <v>7.2683000000000001E-3</v>
      </c>
      <c r="BI130" s="63">
        <v>3.2125000000000001E-3</v>
      </c>
      <c r="BJ130" s="63">
        <v>5.6841000000000001E-3</v>
      </c>
      <c r="BK130" s="63">
        <v>7.7450999999999996E-4</v>
      </c>
      <c r="BL130" s="63">
        <v>8.2109999999999995E-4</v>
      </c>
      <c r="BM130" s="63">
        <v>0.42973</v>
      </c>
      <c r="BN130" s="63">
        <v>0.73497000000000001</v>
      </c>
      <c r="BO130" s="63">
        <v>0.24284</v>
      </c>
      <c r="BP130" s="63">
        <v>9.4062000000000007E-2</v>
      </c>
      <c r="BQ130" s="63">
        <v>0.16844999999999999</v>
      </c>
      <c r="BR130" s="63">
        <v>0.13048999999999999</v>
      </c>
      <c r="BS130" s="63">
        <v>0.1052</v>
      </c>
      <c r="BT130" s="63">
        <v>0.26128000000000001</v>
      </c>
      <c r="BU130" s="63">
        <v>0.74646999999999997</v>
      </c>
      <c r="BV130" s="63">
        <v>8.6254000000000008</v>
      </c>
      <c r="BW130" s="63">
        <v>6.032</v>
      </c>
      <c r="BX130" s="286">
        <v>2.5510999999999999</v>
      </c>
      <c r="BY130" s="63">
        <v>1.6120000000000001</v>
      </c>
      <c r="BZ130" s="63">
        <v>0.3</v>
      </c>
      <c r="CA130" s="63">
        <v>1.5</v>
      </c>
      <c r="CB130" s="292">
        <v>88.025000000000006</v>
      </c>
      <c r="CC130" s="63">
        <v>0.374</v>
      </c>
      <c r="CD130" s="63">
        <v>22</v>
      </c>
      <c r="CE130" s="63">
        <v>15</v>
      </c>
      <c r="CF130" s="63">
        <v>0</v>
      </c>
      <c r="CG130" s="63">
        <v>23</v>
      </c>
      <c r="CH130" s="63">
        <v>4</v>
      </c>
      <c r="CI130" s="63">
        <v>18</v>
      </c>
      <c r="CJ130" s="292">
        <v>111.33</v>
      </c>
      <c r="CK130" s="63">
        <v>1</v>
      </c>
      <c r="CL130" s="9">
        <f t="shared" si="14"/>
        <v>0.22538006756756759</v>
      </c>
      <c r="CM130" s="9">
        <v>48.8461</v>
      </c>
      <c r="CN130" s="9">
        <v>13.7179</v>
      </c>
      <c r="CO130" s="63">
        <v>22</v>
      </c>
      <c r="CP130" s="63">
        <v>24</v>
      </c>
      <c r="CQ130" s="63">
        <v>50</v>
      </c>
      <c r="CR130" s="63">
        <v>5.62</v>
      </c>
      <c r="CS130" s="63">
        <v>274.89999999999998</v>
      </c>
      <c r="CT130" s="66" t="s">
        <v>87</v>
      </c>
      <c r="CU130" s="88">
        <v>0.96030092592592586</v>
      </c>
      <c r="CV130" s="63">
        <v>-12.1</v>
      </c>
      <c r="CW130" s="63">
        <v>87.8</v>
      </c>
      <c r="CX130" s="63">
        <v>-0.7</v>
      </c>
      <c r="CY130" s="63">
        <v>310.7</v>
      </c>
      <c r="CZ130" s="63">
        <v>-66.3</v>
      </c>
      <c r="DA130" s="63" t="s">
        <v>88</v>
      </c>
      <c r="DB130" s="63">
        <v>2.1</v>
      </c>
      <c r="DC130" s="66">
        <v>-50.383000000000003</v>
      </c>
    </row>
    <row r="131" spans="1:107" s="63" customFormat="1">
      <c r="A131" s="67"/>
      <c r="E131" s="95"/>
      <c r="F131" s="95"/>
      <c r="G131" s="95"/>
      <c r="H131" s="222"/>
      <c r="I131" s="63">
        <v>0.44</v>
      </c>
      <c r="J131" s="66" t="s">
        <v>46</v>
      </c>
      <c r="K131" s="292">
        <v>1404.3</v>
      </c>
      <c r="L131" s="292">
        <v>237.5</v>
      </c>
      <c r="M131" s="312">
        <f t="shared" si="13"/>
        <v>2.5924197646082852</v>
      </c>
      <c r="N131" s="63">
        <v>0.44266</v>
      </c>
      <c r="O131" s="63">
        <v>0.84409999999999996</v>
      </c>
      <c r="P131" s="286">
        <v>0.68306999999999995</v>
      </c>
      <c r="Q131" s="63">
        <v>1.6881999999999999</v>
      </c>
      <c r="R131" s="63">
        <v>6.5545000000000004E-3</v>
      </c>
      <c r="S131" s="63">
        <v>3.8827000000000002E-3</v>
      </c>
      <c r="T131" s="63">
        <v>7.8773999999999997E-3</v>
      </c>
      <c r="U131" s="63">
        <v>4.7272E-3</v>
      </c>
      <c r="V131" s="63">
        <v>1.9054</v>
      </c>
      <c r="W131" s="63">
        <v>3.0809000000000002</v>
      </c>
      <c r="X131" s="312">
        <v>2.4931999999999999</v>
      </c>
      <c r="Y131" s="63">
        <v>0.58770999999999995</v>
      </c>
      <c r="Z131" s="63">
        <v>0.3856</v>
      </c>
      <c r="AA131" s="63">
        <v>0.38613999999999998</v>
      </c>
      <c r="AB131" s="63">
        <v>0.38574000000000003</v>
      </c>
      <c r="AC131" s="63">
        <v>5.3888999999999999E-4</v>
      </c>
      <c r="AD131" s="63">
        <v>0.16431000000000001</v>
      </c>
      <c r="AE131" s="63">
        <v>0.39795000000000003</v>
      </c>
      <c r="AF131" s="63">
        <v>3.8303999999999999E-3</v>
      </c>
      <c r="AG131" s="63">
        <v>0.41382000000000002</v>
      </c>
      <c r="AH131" s="63">
        <v>2.4889999999999999E-3</v>
      </c>
      <c r="AI131" s="63">
        <v>150</v>
      </c>
      <c r="AJ131" s="63">
        <v>0.38477</v>
      </c>
      <c r="AK131" s="63">
        <v>0.39040999999999998</v>
      </c>
      <c r="AL131" s="63">
        <v>0.38574000000000003</v>
      </c>
      <c r="AM131" s="63">
        <v>5.6411999999999999E-3</v>
      </c>
      <c r="AN131" s="63">
        <v>0.26394000000000001</v>
      </c>
      <c r="AO131" s="63">
        <v>0.48827999999999999</v>
      </c>
      <c r="AP131" s="63">
        <v>1.9472999999999999E-3</v>
      </c>
      <c r="AQ131" s="63">
        <v>0.77148000000000005</v>
      </c>
      <c r="AR131" s="63">
        <v>1.8275999999999999E-4</v>
      </c>
      <c r="AS131" s="63">
        <v>3.6733E-3</v>
      </c>
      <c r="AT131" s="63">
        <v>3.5569999999999998E-3</v>
      </c>
      <c r="AU131" s="63">
        <v>2.8968000000000001E-2</v>
      </c>
      <c r="AV131" s="63">
        <v>3.0613999999999999E-2</v>
      </c>
      <c r="AW131" s="63">
        <v>6.7701999999999997E-4</v>
      </c>
      <c r="AX131" s="63">
        <v>1.9541E-4</v>
      </c>
      <c r="AY131" s="63">
        <v>6.1472000000000002E-4</v>
      </c>
      <c r="AZ131" s="63">
        <v>7.4622000000000002E-4</v>
      </c>
      <c r="BA131" s="83">
        <v>6.0300000000000002E-5</v>
      </c>
      <c r="BB131" s="83">
        <v>2.2099999999999998E-5</v>
      </c>
      <c r="BC131" s="63">
        <v>1.2377000000000001E-2</v>
      </c>
      <c r="BD131" s="63">
        <v>1.6625999999999998E-2</v>
      </c>
      <c r="BE131" s="63">
        <v>4.3896999999999999E-2</v>
      </c>
      <c r="BF131" s="63">
        <v>4.0535000000000002E-2</v>
      </c>
      <c r="BG131" s="63">
        <v>1.3056999999999999E-3</v>
      </c>
      <c r="BH131" s="63">
        <v>1.6768E-3</v>
      </c>
      <c r="BI131" s="63">
        <v>6.1653000000000001E-4</v>
      </c>
      <c r="BJ131" s="83">
        <v>7.7799999999999994E-5</v>
      </c>
      <c r="BK131" s="63">
        <v>1.4075000000000001E-4</v>
      </c>
      <c r="BL131" s="83">
        <v>6.4700000000000001E-7</v>
      </c>
      <c r="BM131" s="63">
        <v>0.57189000000000001</v>
      </c>
      <c r="BN131" s="63">
        <v>3.1480000000000001</v>
      </c>
      <c r="BO131" s="63">
        <v>4.2091000000000003E-2</v>
      </c>
      <c r="BP131" s="63">
        <v>0.13100000000000001</v>
      </c>
      <c r="BQ131" s="63">
        <v>8.6544999999999997E-2</v>
      </c>
      <c r="BR131" s="63">
        <v>0.37944</v>
      </c>
      <c r="BS131" s="63">
        <v>6.2867999999999993E-2</v>
      </c>
      <c r="BT131" s="63">
        <v>0.48533999999999999</v>
      </c>
      <c r="BU131" s="63">
        <v>3.1707999999999998</v>
      </c>
      <c r="BV131" s="63">
        <v>104.21</v>
      </c>
      <c r="BW131" s="63">
        <v>264.86</v>
      </c>
      <c r="BX131" s="286">
        <v>6.6079999999999997</v>
      </c>
      <c r="BY131" s="63">
        <v>1.6579999999999999</v>
      </c>
      <c r="BZ131" s="63">
        <v>0.3</v>
      </c>
      <c r="CA131" s="63">
        <v>3</v>
      </c>
      <c r="CB131" s="292">
        <v>235.36</v>
      </c>
      <c r="CC131" s="63">
        <v>0.34499999999999997</v>
      </c>
      <c r="CD131" s="63">
        <v>23</v>
      </c>
      <c r="CE131" s="63">
        <v>15</v>
      </c>
      <c r="CF131" s="63">
        <v>0</v>
      </c>
      <c r="CG131" s="63">
        <v>23</v>
      </c>
      <c r="CH131" s="63">
        <v>38</v>
      </c>
      <c r="CI131" s="63">
        <v>58</v>
      </c>
      <c r="CJ131" s="292">
        <v>559.19000000000005</v>
      </c>
      <c r="CK131" s="63">
        <v>1</v>
      </c>
      <c r="CL131" s="9">
        <f t="shared" si="14"/>
        <v>0.31571492805755397</v>
      </c>
      <c r="CM131" s="9">
        <v>56.721359999999997</v>
      </c>
      <c r="CN131" s="9">
        <v>37.217590000000001</v>
      </c>
      <c r="CO131" s="63">
        <v>22</v>
      </c>
      <c r="CP131" s="63">
        <v>24</v>
      </c>
      <c r="CQ131" s="63">
        <v>50</v>
      </c>
      <c r="CR131" s="63">
        <v>12.13</v>
      </c>
      <c r="CS131" s="63">
        <v>42.8</v>
      </c>
      <c r="CT131" s="66" t="s">
        <v>87</v>
      </c>
      <c r="CU131" s="88">
        <v>0.984837962962963</v>
      </c>
      <c r="CV131" s="63">
        <v>-346</v>
      </c>
      <c r="CW131" s="63">
        <v>235.9</v>
      </c>
      <c r="CX131" s="63">
        <v>1.2</v>
      </c>
      <c r="CY131" s="63">
        <v>321.7</v>
      </c>
      <c r="CZ131" s="63">
        <v>-55.2</v>
      </c>
      <c r="DA131" s="63" t="s">
        <v>88</v>
      </c>
      <c r="DB131" s="63">
        <v>3.6</v>
      </c>
      <c r="DC131" s="66">
        <v>30.420999999999999</v>
      </c>
    </row>
    <row r="132" spans="1:107" s="63" customFormat="1">
      <c r="A132" s="67"/>
      <c r="E132" s="95"/>
      <c r="F132" s="95"/>
      <c r="G132" s="95"/>
      <c r="H132" s="222"/>
      <c r="I132" s="63">
        <v>0.44</v>
      </c>
      <c r="J132" s="66" t="s">
        <v>43</v>
      </c>
      <c r="K132" s="292">
        <v>2650.5</v>
      </c>
      <c r="L132" s="292">
        <v>280.39999999999998</v>
      </c>
      <c r="M132" s="312">
        <f t="shared" si="13"/>
        <v>2.5051982864443718</v>
      </c>
      <c r="N132" s="63">
        <v>0.19685</v>
      </c>
      <c r="O132" s="63">
        <v>1.3941E-2</v>
      </c>
      <c r="P132" s="286">
        <v>0.32203999999999999</v>
      </c>
      <c r="Q132" s="63">
        <v>2.7881E-2</v>
      </c>
      <c r="R132" s="63">
        <v>4.1796999999999997E-3</v>
      </c>
      <c r="S132" s="63">
        <v>2.4727999999999998E-3</v>
      </c>
      <c r="T132" s="63">
        <v>4.4178000000000004E-3</v>
      </c>
      <c r="U132" s="63">
        <v>2.5693000000000001E-3</v>
      </c>
      <c r="V132" s="63">
        <v>2.2854000000000001</v>
      </c>
      <c r="W132" s="63">
        <v>2.0203000000000002</v>
      </c>
      <c r="X132" s="312">
        <v>2.1528999999999998</v>
      </c>
      <c r="Y132" s="63">
        <v>0.13253000000000001</v>
      </c>
      <c r="Z132" s="63">
        <v>0.39889999999999998</v>
      </c>
      <c r="AA132" s="63" t="s">
        <v>42</v>
      </c>
      <c r="AB132" s="63">
        <v>0.39917000000000002</v>
      </c>
      <c r="AC132" s="63" t="s">
        <v>42</v>
      </c>
      <c r="AD132" s="63">
        <v>9.5270999999999995E-2</v>
      </c>
      <c r="AE132" s="63">
        <v>0.42603000000000002</v>
      </c>
      <c r="AF132" s="63">
        <v>3.3197000000000001E-4</v>
      </c>
      <c r="AG132" s="63">
        <v>0.47545999999999999</v>
      </c>
      <c r="AH132" s="63">
        <v>6.9397999999999997E-4</v>
      </c>
      <c r="AI132" s="63">
        <v>200</v>
      </c>
      <c r="AJ132" s="63">
        <v>0.43453999999999998</v>
      </c>
      <c r="AK132" s="63">
        <v>0.43537999999999999</v>
      </c>
      <c r="AL132" s="63">
        <v>0.43457000000000001</v>
      </c>
      <c r="AM132" s="63">
        <v>8.3597999999999995E-4</v>
      </c>
      <c r="AN132" s="63">
        <v>0.23094999999999999</v>
      </c>
      <c r="AO132" s="63">
        <v>0.76171999999999995</v>
      </c>
      <c r="AP132" s="83">
        <v>8.1100000000000003E-6</v>
      </c>
      <c r="AQ132" s="63">
        <v>0.97655999999999998</v>
      </c>
      <c r="AR132" s="83">
        <v>6.1299999999999999E-5</v>
      </c>
      <c r="AS132" s="63">
        <v>4.6836000000000002E-4</v>
      </c>
      <c r="AT132" s="63">
        <v>5.9124999999999998E-4</v>
      </c>
      <c r="AU132" s="63">
        <v>1.0820999999999999E-3</v>
      </c>
      <c r="AV132" s="63">
        <v>4.3195000000000001E-4</v>
      </c>
      <c r="AW132" s="63">
        <v>4.7666000000000001E-4</v>
      </c>
      <c r="AX132" s="63">
        <v>5.6448000000000002E-4</v>
      </c>
      <c r="AY132" s="83">
        <v>2.0299999999999999E-5</v>
      </c>
      <c r="AZ132" s="83">
        <v>8.3599999999999996E-6</v>
      </c>
      <c r="BA132" s="83">
        <v>5.6700000000000003E-5</v>
      </c>
      <c r="BB132" s="83">
        <v>8.2999999999999998E-5</v>
      </c>
      <c r="BC132" s="63">
        <v>3.8677999999999998E-4</v>
      </c>
      <c r="BD132" s="63">
        <v>4.0681000000000002E-4</v>
      </c>
      <c r="BE132" s="63">
        <v>5.6268000000000004E-3</v>
      </c>
      <c r="BF132" s="63">
        <v>7.1701000000000004E-3</v>
      </c>
      <c r="BG132" s="63">
        <v>2.7105E-4</v>
      </c>
      <c r="BH132" s="63">
        <v>2.0551E-4</v>
      </c>
      <c r="BI132" s="83">
        <v>4.71E-5</v>
      </c>
      <c r="BJ132" s="83">
        <v>4.6699999999999997E-5</v>
      </c>
      <c r="BK132" s="83">
        <v>6.3399999999999996E-5</v>
      </c>
      <c r="BL132" s="83">
        <v>6.4700000000000001E-5</v>
      </c>
      <c r="BM132" s="63">
        <v>0.53403999999999996</v>
      </c>
      <c r="BN132" s="63">
        <v>3.9935999999999999E-2</v>
      </c>
      <c r="BO132" s="63">
        <v>2.2855E-2</v>
      </c>
      <c r="BP132" s="63">
        <v>2.4198999999999998E-2</v>
      </c>
      <c r="BQ132" s="63">
        <v>2.3526999999999999E-2</v>
      </c>
      <c r="BR132" s="63">
        <v>7.3993000000000001E-3</v>
      </c>
      <c r="BS132" s="63">
        <v>9.4976000000000001E-4</v>
      </c>
      <c r="BT132" s="63">
        <v>0.51051000000000002</v>
      </c>
      <c r="BU132" s="63">
        <v>4.0614999999999998E-2</v>
      </c>
      <c r="BV132" s="63">
        <v>77.049000000000007</v>
      </c>
      <c r="BW132" s="63">
        <v>46.07</v>
      </c>
      <c r="BX132" s="286">
        <v>22.699000000000002</v>
      </c>
      <c r="BY132" s="63">
        <v>0.69172</v>
      </c>
      <c r="BZ132" s="63">
        <v>0.35</v>
      </c>
      <c r="CA132" s="63">
        <v>3.5</v>
      </c>
      <c r="CB132" s="292">
        <v>275.62</v>
      </c>
      <c r="CC132" s="63">
        <v>0.33900000000000002</v>
      </c>
      <c r="CD132" s="63">
        <v>23</v>
      </c>
      <c r="CE132" s="63">
        <v>46</v>
      </c>
      <c r="CF132" s="63">
        <v>0</v>
      </c>
      <c r="CG132" s="63">
        <v>0</v>
      </c>
      <c r="CH132" s="63">
        <v>45</v>
      </c>
      <c r="CI132" s="63">
        <v>11</v>
      </c>
      <c r="CJ132" s="292">
        <v>1138.5999999999999</v>
      </c>
      <c r="CK132" s="63">
        <v>1</v>
      </c>
      <c r="CL132" s="9">
        <f t="shared" si="14"/>
        <v>-3.3989920363174699E-2</v>
      </c>
      <c r="CM132" s="9">
        <v>50.4086</v>
      </c>
      <c r="CN132" s="9">
        <v>58.034300000000002</v>
      </c>
      <c r="CO132" s="63">
        <v>22</v>
      </c>
      <c r="CP132" s="63">
        <v>24</v>
      </c>
      <c r="CQ132" s="63">
        <v>50</v>
      </c>
      <c r="CR132" s="63">
        <v>23.17</v>
      </c>
      <c r="CS132" s="63">
        <v>72.099999999999994</v>
      </c>
      <c r="CT132" s="66" t="s">
        <v>87</v>
      </c>
      <c r="CU132" s="88">
        <v>3.3692129629629627E-2</v>
      </c>
      <c r="CV132" s="63">
        <v>-56.1</v>
      </c>
      <c r="CW132" s="63">
        <v>278.7</v>
      </c>
      <c r="CX132" s="63">
        <v>-1</v>
      </c>
      <c r="CY132" s="63">
        <v>289.5</v>
      </c>
      <c r="CZ132" s="63">
        <v>-74.400000000000006</v>
      </c>
      <c r="DA132" s="63" t="s">
        <v>88</v>
      </c>
      <c r="DB132" s="63">
        <v>0.6</v>
      </c>
      <c r="DC132" s="66">
        <v>55.036999999999999</v>
      </c>
    </row>
    <row r="133" spans="1:107" s="77" customFormat="1">
      <c r="A133" s="91"/>
      <c r="H133" s="32"/>
      <c r="I133" s="77">
        <v>0.44</v>
      </c>
      <c r="J133" s="74" t="s">
        <v>118</v>
      </c>
      <c r="K133" s="291">
        <v>4320.2</v>
      </c>
      <c r="L133" s="291">
        <v>289.2</v>
      </c>
      <c r="M133" s="311">
        <f t="shared" si="13"/>
        <v>3.1148766508846251</v>
      </c>
      <c r="N133" s="77">
        <v>7.1146000000000001E-2</v>
      </c>
      <c r="O133" s="77">
        <v>2.4077000000000001E-2</v>
      </c>
      <c r="P133" s="285">
        <v>0.13272999999999999</v>
      </c>
      <c r="Q133" s="77">
        <v>4.8155000000000003E-2</v>
      </c>
      <c r="R133" s="77">
        <v>6.8314999999999999E-3</v>
      </c>
      <c r="S133" s="77">
        <v>3.9946000000000001E-3</v>
      </c>
      <c r="T133" s="77">
        <v>6.4276000000000003E-3</v>
      </c>
      <c r="U133" s="77">
        <v>3.8210000000000002E-3</v>
      </c>
      <c r="V133" s="77">
        <v>2.7850000000000001</v>
      </c>
      <c r="W133" s="77">
        <v>3.1835</v>
      </c>
      <c r="X133" s="311">
        <v>2.9842</v>
      </c>
      <c r="Y133" s="77">
        <v>0.19925000000000001</v>
      </c>
      <c r="Z133" s="77">
        <v>0.32096999999999998</v>
      </c>
      <c r="AA133" s="77">
        <v>0.32140999999999997</v>
      </c>
      <c r="AB133" s="77">
        <v>0.32103999999999999</v>
      </c>
      <c r="AC133" s="77">
        <v>4.3837999999999999E-4</v>
      </c>
      <c r="AD133" s="77">
        <v>5.1771999999999999E-2</v>
      </c>
      <c r="AE133" s="77">
        <v>0.32715</v>
      </c>
      <c r="AF133" s="77">
        <v>2.5822000000000002E-3</v>
      </c>
      <c r="AG133" s="77">
        <v>0.32958999999999999</v>
      </c>
      <c r="AH133" s="77">
        <v>4.6874000000000004E-3</v>
      </c>
      <c r="AI133" s="77">
        <v>120</v>
      </c>
      <c r="AJ133" s="77">
        <v>0.35122999999999999</v>
      </c>
      <c r="AK133" s="77">
        <v>0.35304999999999997</v>
      </c>
      <c r="AL133" s="77">
        <v>0.35155999999999998</v>
      </c>
      <c r="AM133" s="77">
        <v>1.8262E-3</v>
      </c>
      <c r="AN133" s="77">
        <v>0.10882</v>
      </c>
      <c r="AO133" s="77">
        <v>0.41016000000000002</v>
      </c>
      <c r="AP133" s="77">
        <v>1.606E-3</v>
      </c>
      <c r="AQ133" s="77">
        <v>0.42969000000000002</v>
      </c>
      <c r="AR133" s="77">
        <v>5.9314999999999997E-4</v>
      </c>
      <c r="AS133" s="77">
        <v>6.6118000000000004E-4</v>
      </c>
      <c r="AT133" s="77">
        <v>5.5243000000000002E-4</v>
      </c>
      <c r="AU133" s="77">
        <v>7.1238999999999999E-3</v>
      </c>
      <c r="AV133" s="77">
        <v>6.2319999999999997E-3</v>
      </c>
      <c r="AW133" s="77">
        <v>4.8642999999999999E-4</v>
      </c>
      <c r="AX133" s="77">
        <v>6.0205000000000002E-4</v>
      </c>
      <c r="AY133" s="77">
        <v>1.5045E-4</v>
      </c>
      <c r="AZ133" s="93">
        <v>2.0812000000000001E-4</v>
      </c>
      <c r="BA133" s="93">
        <v>1.4595E-4</v>
      </c>
      <c r="BB133" s="93">
        <v>1.449E-4</v>
      </c>
      <c r="BC133" s="77">
        <v>1.3672000000000001E-3</v>
      </c>
      <c r="BD133" s="77">
        <v>1.5663000000000001E-3</v>
      </c>
      <c r="BE133" s="77">
        <v>7.9732999999999991E-3</v>
      </c>
      <c r="BF133" s="77">
        <v>8.0006999999999995E-3</v>
      </c>
      <c r="BG133" s="77">
        <v>1.9903999999999999E-4</v>
      </c>
      <c r="BH133" s="77">
        <v>1.2912000000000001E-4</v>
      </c>
      <c r="BI133" s="77">
        <v>1.2919E-4</v>
      </c>
      <c r="BJ133" s="77">
        <v>1.6846999999999999E-4</v>
      </c>
      <c r="BK133" s="93">
        <v>6.7899999999999997E-5</v>
      </c>
      <c r="BL133" s="93">
        <v>9.7800000000000006E-5</v>
      </c>
      <c r="BM133" s="77">
        <v>0.15354000000000001</v>
      </c>
      <c r="BN133" s="77">
        <v>0.11698</v>
      </c>
      <c r="BO133" s="77">
        <v>4.3714000000000003E-2</v>
      </c>
      <c r="BP133" s="77">
        <v>7.9612000000000002E-2</v>
      </c>
      <c r="BQ133" s="77">
        <v>6.1663000000000003E-2</v>
      </c>
      <c r="BR133" s="77">
        <v>0.12274</v>
      </c>
      <c r="BS133" s="77">
        <v>2.5382999999999999E-2</v>
      </c>
      <c r="BT133" s="77">
        <v>9.1871999999999995E-2</v>
      </c>
      <c r="BU133" s="77">
        <v>0.16955999999999999</v>
      </c>
      <c r="BV133" s="77">
        <v>19.43</v>
      </c>
      <c r="BW133" s="77">
        <v>13.37</v>
      </c>
      <c r="BX133" s="285">
        <v>2.4899</v>
      </c>
      <c r="BY133" s="77">
        <v>1.1758</v>
      </c>
      <c r="BZ133" s="77">
        <v>0.3</v>
      </c>
      <c r="CA133" s="77">
        <v>2</v>
      </c>
      <c r="CB133" s="291">
        <v>274.05</v>
      </c>
      <c r="CC133" s="77">
        <v>0.34499999999999997</v>
      </c>
      <c r="CD133" s="77">
        <v>1</v>
      </c>
      <c r="CE133" s="77">
        <v>58</v>
      </c>
      <c r="CF133" s="77">
        <v>35</v>
      </c>
      <c r="CG133" s="77">
        <v>2</v>
      </c>
      <c r="CH133" s="77">
        <v>29</v>
      </c>
      <c r="CI133" s="77">
        <v>27</v>
      </c>
      <c r="CJ133" s="291">
        <v>833.43</v>
      </c>
      <c r="CK133" s="77">
        <v>1</v>
      </c>
      <c r="CL133" s="58">
        <f t="shared" si="14"/>
        <v>-6.0234513336028889E-2</v>
      </c>
      <c r="CM133" s="58">
        <v>53.948720000000002</v>
      </c>
      <c r="CN133" s="58">
        <v>84.818910000000002</v>
      </c>
      <c r="CO133" s="77">
        <v>22</v>
      </c>
      <c r="CP133" s="77">
        <v>24</v>
      </c>
      <c r="CQ133" s="77">
        <v>50</v>
      </c>
      <c r="CR133" s="77">
        <v>38.35</v>
      </c>
      <c r="CS133" s="77">
        <v>57.8</v>
      </c>
      <c r="CT133" s="74" t="s">
        <v>87</v>
      </c>
      <c r="CU133" s="94">
        <v>0.10208333333333335</v>
      </c>
      <c r="CV133" s="77">
        <v>283.3</v>
      </c>
      <c r="CW133" s="77">
        <v>282.10000000000002</v>
      </c>
      <c r="CX133" s="77">
        <v>-6.4</v>
      </c>
      <c r="CY133" s="77">
        <v>330.7</v>
      </c>
      <c r="CZ133" s="77">
        <v>-36.299999999999997</v>
      </c>
      <c r="DA133" s="77" t="s">
        <v>88</v>
      </c>
      <c r="DB133" s="77">
        <v>3.6</v>
      </c>
      <c r="DC133" s="74">
        <v>52.000999999999998</v>
      </c>
    </row>
    <row r="134" spans="1:107" s="63" customFormat="1">
      <c r="A134" s="90">
        <v>40193</v>
      </c>
      <c r="B134" s="63">
        <v>-8.3000000000000007</v>
      </c>
      <c r="C134" s="63">
        <v>27</v>
      </c>
      <c r="D134" s="63">
        <v>25</v>
      </c>
      <c r="E134" s="222">
        <v>-9.1</v>
      </c>
      <c r="F134" s="222">
        <v>6</v>
      </c>
      <c r="G134" s="222">
        <v>8.8000000000000007</v>
      </c>
      <c r="H134" s="222">
        <f>(E134^2+F134^2+G134^2)^0.5</f>
        <v>14.0089257261219</v>
      </c>
      <c r="I134" s="63">
        <v>1.2</v>
      </c>
      <c r="J134" s="66" t="s">
        <v>55</v>
      </c>
      <c r="K134" s="292">
        <v>1341.7</v>
      </c>
      <c r="L134" s="292">
        <v>233.9</v>
      </c>
      <c r="M134" s="312">
        <f t="shared" si="13"/>
        <v>2.3076035537094728</v>
      </c>
      <c r="N134" s="63">
        <v>3.9690000000000003E-2</v>
      </c>
      <c r="O134" s="63">
        <v>1.6629999999999999E-2</v>
      </c>
      <c r="P134" s="286">
        <v>6.5749000000000002E-2</v>
      </c>
      <c r="Q134" s="63">
        <v>3.3258999999999997E-2</v>
      </c>
      <c r="R134" s="63">
        <v>3.1337000000000001E-3</v>
      </c>
      <c r="S134" s="63">
        <v>1.8615999999999999E-3</v>
      </c>
      <c r="T134" s="63">
        <v>3.1143999999999998E-3</v>
      </c>
      <c r="U134" s="63">
        <v>1.8320999999999999E-3</v>
      </c>
      <c r="V134" s="63">
        <v>1.9271</v>
      </c>
      <c r="W134" s="63">
        <v>2.2061000000000002</v>
      </c>
      <c r="X134" s="312">
        <v>2.0666000000000002</v>
      </c>
      <c r="Y134" s="63">
        <v>0.13952000000000001</v>
      </c>
      <c r="Z134" s="63">
        <v>0.43331999999999998</v>
      </c>
      <c r="AA134" s="63">
        <v>0.43336000000000002</v>
      </c>
      <c r="AB134" s="63">
        <v>0.43335000000000001</v>
      </c>
      <c r="AC134" s="83">
        <v>3.9799999999999998E-5</v>
      </c>
      <c r="AD134" s="63">
        <v>8.4586999999999996E-3</v>
      </c>
      <c r="AE134" s="63">
        <v>0.44434000000000001</v>
      </c>
      <c r="AF134" s="63">
        <v>3.0186999999999998E-4</v>
      </c>
      <c r="AG134" s="63">
        <v>0.4541</v>
      </c>
      <c r="AH134" s="63">
        <v>3.2935000000000001E-4</v>
      </c>
      <c r="AI134" s="63">
        <v>120</v>
      </c>
      <c r="AJ134" s="63">
        <v>0.42875999999999997</v>
      </c>
      <c r="AK134" s="63">
        <v>0.43412000000000001</v>
      </c>
      <c r="AL134" s="63">
        <v>0.42969000000000002</v>
      </c>
      <c r="AM134" s="63">
        <v>5.3581000000000002E-3</v>
      </c>
      <c r="AN134" s="63">
        <v>1.7984E-2</v>
      </c>
      <c r="AO134" s="63">
        <v>0.47852</v>
      </c>
      <c r="AP134" s="63">
        <v>3.4461000000000002E-4</v>
      </c>
      <c r="AQ134" s="63">
        <v>0.57128999999999996</v>
      </c>
      <c r="AR134" s="63">
        <v>2.0133E-4</v>
      </c>
      <c r="AS134" s="83">
        <v>2.12E-5</v>
      </c>
      <c r="AT134" s="83">
        <v>1.0499999999999999E-5</v>
      </c>
      <c r="AU134" s="63">
        <v>9.5394999999999994E-3</v>
      </c>
      <c r="AV134" s="63">
        <v>1.6165999999999999E-3</v>
      </c>
      <c r="AW134" s="63">
        <v>1.6581000000000001E-4</v>
      </c>
      <c r="AX134" s="63">
        <v>1.0712E-4</v>
      </c>
      <c r="AY134" s="63">
        <v>1.3176999999999999E-4</v>
      </c>
      <c r="AZ134" s="83">
        <v>9.2800000000000006E-5</v>
      </c>
      <c r="BA134" s="83">
        <v>1.17E-5</v>
      </c>
      <c r="BB134" s="83">
        <v>1.08E-6</v>
      </c>
      <c r="BC134" s="63">
        <v>6.1514000000000002E-4</v>
      </c>
      <c r="BD134" s="63">
        <v>1.4182999999999999E-3</v>
      </c>
      <c r="BE134" s="63">
        <v>9.0048999999999997E-3</v>
      </c>
      <c r="BF134" s="63">
        <v>9.2314000000000007E-3</v>
      </c>
      <c r="BG134" s="63">
        <v>4.6246999999999998E-4</v>
      </c>
      <c r="BH134" s="63">
        <v>7.8554000000000004E-4</v>
      </c>
      <c r="BI134" s="63">
        <v>1.6808E-4</v>
      </c>
      <c r="BJ134" s="63">
        <v>1.0904999999999999E-4</v>
      </c>
      <c r="BK134" s="83">
        <v>1.13E-5</v>
      </c>
      <c r="BL134" s="83">
        <v>1.24E-5</v>
      </c>
      <c r="BM134" s="63">
        <v>3.1359999999999999E-2</v>
      </c>
      <c r="BN134" s="63">
        <v>3.1021999999999998E-3</v>
      </c>
      <c r="BO134" s="63">
        <v>7.3873000000000003E-3</v>
      </c>
      <c r="BP134" s="63">
        <v>5.4710999999999996E-3</v>
      </c>
      <c r="BQ134" s="63">
        <v>6.4292000000000004E-3</v>
      </c>
      <c r="BR134" s="63">
        <v>7.1303000000000002E-4</v>
      </c>
      <c r="BS134" s="63">
        <v>1.3549E-3</v>
      </c>
      <c r="BT134" s="63">
        <v>2.4930999999999998E-2</v>
      </c>
      <c r="BU134" s="63">
        <v>3.1830000000000001E-3</v>
      </c>
      <c r="BV134" s="63">
        <v>20.981999999999999</v>
      </c>
      <c r="BW134" s="63">
        <v>16.370999999999999</v>
      </c>
      <c r="BX134" s="286">
        <v>4.8777999999999997</v>
      </c>
      <c r="BY134" s="63">
        <v>0.14921000000000001</v>
      </c>
      <c r="BZ134" s="63">
        <v>0.4</v>
      </c>
      <c r="CA134" s="63">
        <v>3.5</v>
      </c>
      <c r="CB134" s="292">
        <v>230.73</v>
      </c>
      <c r="CC134" s="63">
        <v>0.28299999999999997</v>
      </c>
      <c r="CD134" s="63">
        <v>19</v>
      </c>
      <c r="CE134" s="63">
        <v>50</v>
      </c>
      <c r="CF134" s="63">
        <v>26</v>
      </c>
      <c r="CG134" s="63">
        <v>20</v>
      </c>
      <c r="CH134" s="63">
        <v>35</v>
      </c>
      <c r="CI134" s="63">
        <v>0</v>
      </c>
      <c r="CJ134" s="292">
        <v>488.27</v>
      </c>
      <c r="CK134" s="63">
        <v>1</v>
      </c>
      <c r="CL134" s="9">
        <f t="shared" si="14"/>
        <v>0.2875482211744535</v>
      </c>
      <c r="CM134" s="9">
        <v>-1.2422</v>
      </c>
      <c r="CN134" s="9">
        <v>36.827199999999998</v>
      </c>
      <c r="CO134" s="63">
        <v>19</v>
      </c>
      <c r="CP134" s="63">
        <v>17</v>
      </c>
      <c r="CQ134" s="63">
        <v>14</v>
      </c>
      <c r="CR134" s="63">
        <v>12.57</v>
      </c>
      <c r="CS134" s="63">
        <v>55.8</v>
      </c>
      <c r="CT134" s="66" t="s">
        <v>87</v>
      </c>
      <c r="CU134" s="88">
        <v>0.85675925925925922</v>
      </c>
      <c r="CV134" s="63">
        <v>-285</v>
      </c>
      <c r="CW134" s="63">
        <v>233.4</v>
      </c>
      <c r="CX134" s="63">
        <v>-1.5</v>
      </c>
      <c r="CY134" s="63">
        <v>398.8</v>
      </c>
      <c r="CZ134" s="63">
        <v>21.8</v>
      </c>
      <c r="DA134" s="63" t="s">
        <v>88</v>
      </c>
      <c r="DC134" s="66">
        <v>-48.207000000000001</v>
      </c>
    </row>
    <row r="135" spans="1:107" s="63" customFormat="1">
      <c r="A135" s="67"/>
      <c r="E135" s="95"/>
      <c r="F135" s="95"/>
      <c r="G135" s="95"/>
      <c r="H135" s="222"/>
      <c r="I135" s="63">
        <v>1.2</v>
      </c>
      <c r="J135" s="66" t="s">
        <v>110</v>
      </c>
      <c r="K135" s="292">
        <v>1580.7</v>
      </c>
      <c r="L135" s="292">
        <v>41.3</v>
      </c>
      <c r="M135" s="312">
        <f t="shared" si="13"/>
        <v>3.846005922849121</v>
      </c>
      <c r="N135" s="63">
        <v>0.29804999999999998</v>
      </c>
      <c r="O135" s="63">
        <v>4.5964999999999999E-2</v>
      </c>
      <c r="P135" s="286">
        <v>0.48254999999999998</v>
      </c>
      <c r="Q135" s="63">
        <v>9.1930999999999999E-2</v>
      </c>
      <c r="R135" s="63">
        <v>7.9732999999999991E-3</v>
      </c>
      <c r="S135" s="63">
        <v>4.7089999999999996E-3</v>
      </c>
      <c r="T135" s="63">
        <v>8.2587000000000008E-3</v>
      </c>
      <c r="U135" s="63">
        <v>4.8732000000000003E-3</v>
      </c>
      <c r="V135" s="63">
        <v>2.3451</v>
      </c>
      <c r="W135" s="63">
        <v>3.8113000000000001</v>
      </c>
      <c r="X135" s="312">
        <v>3.0781999999999998</v>
      </c>
      <c r="Y135" s="63">
        <v>0.73309999999999997</v>
      </c>
      <c r="Z135" s="63">
        <v>0.25996999999999998</v>
      </c>
      <c r="AA135" s="63">
        <v>0.26005</v>
      </c>
      <c r="AB135" s="63">
        <v>0.26001000000000002</v>
      </c>
      <c r="AC135" s="83">
        <v>7.9599999999999997E-5</v>
      </c>
      <c r="AD135" s="63">
        <v>0.83999000000000001</v>
      </c>
      <c r="AE135" s="63">
        <v>0.26733000000000001</v>
      </c>
      <c r="AF135" s="63">
        <v>3.3682999999999999E-3</v>
      </c>
      <c r="AG135" s="63">
        <v>0.45288</v>
      </c>
      <c r="AH135" s="63">
        <v>4.1441999999999998E-4</v>
      </c>
      <c r="AI135" s="63">
        <v>120</v>
      </c>
      <c r="AJ135" s="63">
        <v>0.31735999999999998</v>
      </c>
      <c r="AK135" s="63">
        <v>0.31866</v>
      </c>
      <c r="AL135" s="63">
        <v>0.31738</v>
      </c>
      <c r="AM135" s="63">
        <v>1.3006999999999999E-3</v>
      </c>
      <c r="AN135" s="63">
        <v>1.1435999999999999</v>
      </c>
      <c r="AO135" s="63">
        <v>0.64941000000000004</v>
      </c>
      <c r="AP135" s="83">
        <v>3.4E-5</v>
      </c>
      <c r="AQ135" s="63">
        <v>1.0645</v>
      </c>
      <c r="AR135" s="83">
        <v>8.2200000000000006E-5</v>
      </c>
      <c r="AS135" s="63">
        <v>1.5506999999999999E-3</v>
      </c>
      <c r="AT135" s="63">
        <v>1.1073000000000001E-3</v>
      </c>
      <c r="AU135" s="63">
        <v>6.7641000000000003E-3</v>
      </c>
      <c r="AV135" s="63">
        <v>7.9056999999999999E-3</v>
      </c>
      <c r="AW135" s="63">
        <v>2.0985000000000001E-4</v>
      </c>
      <c r="AX135" s="63">
        <v>1.997E-4</v>
      </c>
      <c r="AY135" s="63">
        <v>2.9151999999999997E-4</v>
      </c>
      <c r="AZ135" s="63">
        <v>3.1201999999999998E-4</v>
      </c>
      <c r="BA135" s="83">
        <v>6.1299999999999999E-5</v>
      </c>
      <c r="BB135" s="83">
        <v>8.14E-5</v>
      </c>
      <c r="BC135" s="63">
        <v>1.1482E-3</v>
      </c>
      <c r="BD135" s="63">
        <v>9.5578999999999998E-4</v>
      </c>
      <c r="BE135" s="63">
        <v>6.7835999999999999E-3</v>
      </c>
      <c r="BF135" s="63">
        <v>5.0128000000000004E-3</v>
      </c>
      <c r="BG135" s="63">
        <v>1.6339999999999999E-4</v>
      </c>
      <c r="BH135" s="63">
        <v>1.0466E-4</v>
      </c>
      <c r="BI135" s="63">
        <v>1.6258000000000001E-4</v>
      </c>
      <c r="BJ135" s="63">
        <v>1.7861E-4</v>
      </c>
      <c r="BK135" s="83">
        <v>8.7700000000000004E-5</v>
      </c>
      <c r="BL135" s="63">
        <v>1.4181E-4</v>
      </c>
      <c r="BM135" s="63">
        <v>1.6705000000000001</v>
      </c>
      <c r="BN135" s="63">
        <v>0.20937</v>
      </c>
      <c r="BO135" s="63">
        <v>4.5560000000000003E-2</v>
      </c>
      <c r="BP135" s="63">
        <v>4.5180999999999999E-2</v>
      </c>
      <c r="BQ135" s="63">
        <v>4.5370000000000001E-2</v>
      </c>
      <c r="BR135" s="63">
        <v>3.0269999999999998E-2</v>
      </c>
      <c r="BS135" s="63">
        <v>2.6809000000000002E-4</v>
      </c>
      <c r="BT135" s="63">
        <v>1.6251</v>
      </c>
      <c r="BU135" s="63">
        <v>0.21154000000000001</v>
      </c>
      <c r="BV135" s="63">
        <v>60.52</v>
      </c>
      <c r="BW135" s="63">
        <v>37.557000000000002</v>
      </c>
      <c r="BX135" s="286">
        <v>36.82</v>
      </c>
      <c r="BY135" s="63">
        <v>4.5122</v>
      </c>
      <c r="BZ135" s="63">
        <v>0.2</v>
      </c>
      <c r="CA135" s="63">
        <v>3.5</v>
      </c>
      <c r="CB135" s="292">
        <v>35.015000000000001</v>
      </c>
      <c r="CC135" s="63">
        <v>0.35699999999999998</v>
      </c>
      <c r="CD135" s="63">
        <v>20</v>
      </c>
      <c r="CE135" s="63">
        <v>0</v>
      </c>
      <c r="CF135" s="63">
        <v>57</v>
      </c>
      <c r="CG135" s="63">
        <v>20</v>
      </c>
      <c r="CH135" s="63">
        <v>40</v>
      </c>
      <c r="CI135" s="63">
        <v>38</v>
      </c>
      <c r="CJ135" s="292">
        <v>596.48</v>
      </c>
      <c r="CK135" s="63">
        <v>1</v>
      </c>
      <c r="CL135" s="9">
        <f t="shared" si="14"/>
        <v>0.31588729016786571</v>
      </c>
      <c r="CM135" s="9">
        <v>-19.190999999999999</v>
      </c>
      <c r="CN135" s="9">
        <v>17.577000000000002</v>
      </c>
      <c r="CO135" s="63">
        <v>19</v>
      </c>
      <c r="CP135" s="63">
        <v>17</v>
      </c>
      <c r="CQ135" s="63">
        <v>14</v>
      </c>
      <c r="CR135" s="63">
        <v>13.71</v>
      </c>
      <c r="CS135" s="63">
        <v>218</v>
      </c>
      <c r="CT135" s="66" t="s">
        <v>87</v>
      </c>
      <c r="CU135" s="88">
        <v>0.86031250000000004</v>
      </c>
      <c r="CV135" s="63">
        <v>-406</v>
      </c>
      <c r="CW135" s="63">
        <v>41</v>
      </c>
      <c r="CX135" s="63">
        <v>0.9</v>
      </c>
      <c r="CY135" s="63">
        <v>318.89999999999998</v>
      </c>
      <c r="CZ135" s="63">
        <v>-58</v>
      </c>
      <c r="DA135" s="63" t="s">
        <v>88</v>
      </c>
      <c r="DB135" s="63">
        <v>1.7</v>
      </c>
      <c r="DC135" s="66">
        <v>49.668999999999997</v>
      </c>
    </row>
    <row r="136" spans="1:107" s="77" customFormat="1">
      <c r="A136" s="91"/>
      <c r="H136" s="32"/>
      <c r="I136" s="77">
        <v>1.2</v>
      </c>
      <c r="J136" s="74" t="s">
        <v>68</v>
      </c>
      <c r="K136" s="291">
        <v>2267.1999999999998</v>
      </c>
      <c r="L136" s="291">
        <v>5</v>
      </c>
      <c r="M136" s="311">
        <f t="shared" si="13"/>
        <v>1.9320684725066655</v>
      </c>
      <c r="N136" s="77">
        <v>3.4002999999999999E-2</v>
      </c>
      <c r="O136" s="77">
        <v>8.9826999999999997E-3</v>
      </c>
      <c r="P136" s="285">
        <v>6.3787999999999997E-2</v>
      </c>
      <c r="Q136" s="77">
        <v>1.7964999999999998E-2</v>
      </c>
      <c r="R136" s="77">
        <v>3.9388000000000001E-3</v>
      </c>
      <c r="S136" s="77">
        <v>2.3487E-3</v>
      </c>
      <c r="T136" s="77">
        <v>5.7184000000000002E-3</v>
      </c>
      <c r="U136" s="77">
        <v>3.4857E-3</v>
      </c>
      <c r="V136" s="77">
        <v>1.7325999999999999</v>
      </c>
      <c r="W136" s="77">
        <v>1.7887</v>
      </c>
      <c r="X136" s="311">
        <v>1.7606999999999999</v>
      </c>
      <c r="Y136" s="77">
        <v>2.8039000000000001E-2</v>
      </c>
      <c r="Z136" s="77">
        <v>0.51670000000000005</v>
      </c>
      <c r="AA136" s="77">
        <v>0.51798</v>
      </c>
      <c r="AB136" s="77">
        <v>0.51758000000000004</v>
      </c>
      <c r="AC136" s="77">
        <v>1.2795E-3</v>
      </c>
      <c r="AD136" s="77">
        <v>1.0029E-2</v>
      </c>
      <c r="AE136" s="77">
        <v>0.54442999999999997</v>
      </c>
      <c r="AF136" s="77">
        <v>3.1115E-4</v>
      </c>
      <c r="AG136" s="77">
        <v>0.58838000000000001</v>
      </c>
      <c r="AH136" s="77">
        <v>1.2708000000000001E-4</v>
      </c>
      <c r="AI136" s="77">
        <v>80</v>
      </c>
      <c r="AJ136" s="77">
        <v>0.50570999999999999</v>
      </c>
      <c r="AK136" s="77">
        <v>0.51085999999999998</v>
      </c>
      <c r="AL136" s="77">
        <v>0.50780999999999998</v>
      </c>
      <c r="AM136" s="77">
        <v>5.1536999999999998E-3</v>
      </c>
      <c r="AN136" s="77">
        <v>1.5824000000000001E-2</v>
      </c>
      <c r="AO136" s="77">
        <v>0.59570000000000001</v>
      </c>
      <c r="AP136" s="77">
        <v>1.6113E-4</v>
      </c>
      <c r="AQ136" s="77">
        <v>0.64453000000000005</v>
      </c>
      <c r="AR136" s="93">
        <v>6.7999999999999999E-5</v>
      </c>
      <c r="AS136" s="77">
        <v>2.0180999999999999E-4</v>
      </c>
      <c r="AT136" s="77">
        <v>2.4889999999999998E-4</v>
      </c>
      <c r="AU136" s="77">
        <v>1.0628E-2</v>
      </c>
      <c r="AV136" s="77">
        <v>1.1963E-2</v>
      </c>
      <c r="AW136" s="77">
        <v>1.9363E-4</v>
      </c>
      <c r="AX136" s="77">
        <v>1.8048000000000001E-4</v>
      </c>
      <c r="AY136" s="93">
        <v>3.8899999999999997E-5</v>
      </c>
      <c r="AZ136" s="93">
        <v>3.7599999999999999E-5</v>
      </c>
      <c r="BA136" s="93">
        <v>2.0299999999999999E-5</v>
      </c>
      <c r="BB136" s="93">
        <v>1.4800000000000001E-5</v>
      </c>
      <c r="BC136" s="77">
        <v>3.5594000000000001E-4</v>
      </c>
      <c r="BD136" s="77">
        <v>4.4991999999999997E-4</v>
      </c>
      <c r="BE136" s="77">
        <v>2.3682000000000002E-2</v>
      </c>
      <c r="BF136" s="77">
        <v>1.8383E-2</v>
      </c>
      <c r="BG136" s="77">
        <v>3.5594000000000001E-4</v>
      </c>
      <c r="BH136" s="77">
        <v>4.4991999999999997E-4</v>
      </c>
      <c r="BI136" s="93">
        <v>7.2799999999999994E-5</v>
      </c>
      <c r="BJ136" s="77">
        <v>1.1056E-4</v>
      </c>
      <c r="BK136" s="93">
        <v>3.26E-5</v>
      </c>
      <c r="BL136" s="93">
        <v>4.57E-5</v>
      </c>
      <c r="BM136" s="77">
        <v>1.7156999999999999E-2</v>
      </c>
      <c r="BN136" s="77">
        <v>7.0691E-3</v>
      </c>
      <c r="BO136" s="77">
        <v>4.4733999999999998E-3</v>
      </c>
      <c r="BP136" s="77">
        <v>8.6519000000000006E-3</v>
      </c>
      <c r="BQ136" s="77">
        <v>6.5627000000000003E-3</v>
      </c>
      <c r="BR136" s="77">
        <v>4.6144999999999997E-3</v>
      </c>
      <c r="BS136" s="77">
        <v>2.9545999999999999E-3</v>
      </c>
      <c r="BT136" s="77">
        <v>1.0593999999999999E-2</v>
      </c>
      <c r="BU136" s="77">
        <v>8.4419000000000004E-3</v>
      </c>
      <c r="BV136" s="77">
        <v>16.195</v>
      </c>
      <c r="BW136" s="77">
        <v>10.68</v>
      </c>
      <c r="BX136" s="285">
        <v>2.6143000000000001</v>
      </c>
      <c r="BY136" s="77">
        <v>0.11545999999999999</v>
      </c>
      <c r="BZ136" s="77">
        <v>0.4</v>
      </c>
      <c r="CA136" s="77">
        <v>2</v>
      </c>
      <c r="CB136" s="291">
        <v>1.8480000000000001</v>
      </c>
      <c r="CC136" s="77">
        <v>0.34899999999999998</v>
      </c>
      <c r="CD136" s="77">
        <v>20</v>
      </c>
      <c r="CE136" s="77">
        <v>50</v>
      </c>
      <c r="CF136" s="77">
        <v>50</v>
      </c>
      <c r="CG136" s="77">
        <v>21</v>
      </c>
      <c r="CH136" s="77">
        <v>27</v>
      </c>
      <c r="CI136" s="77">
        <v>37</v>
      </c>
      <c r="CJ136" s="291">
        <v>240.61</v>
      </c>
      <c r="CK136" s="77">
        <v>1</v>
      </c>
      <c r="CL136" s="58">
        <f t="shared" si="14"/>
        <v>0.28981209254761597</v>
      </c>
      <c r="CM136" s="58">
        <v>-28.621120000000001</v>
      </c>
      <c r="CN136" s="58">
        <v>25.235230000000001</v>
      </c>
      <c r="CO136" s="77">
        <v>19</v>
      </c>
      <c r="CP136" s="77">
        <v>17</v>
      </c>
      <c r="CQ136" s="77">
        <v>14</v>
      </c>
      <c r="CR136" s="77">
        <v>20.09</v>
      </c>
      <c r="CS136" s="77">
        <v>183.1</v>
      </c>
      <c r="CT136" s="74" t="s">
        <v>87</v>
      </c>
      <c r="CU136" s="94">
        <v>0.89467592592592593</v>
      </c>
      <c r="CV136" s="77">
        <v>171</v>
      </c>
      <c r="CW136" s="77">
        <v>0.9</v>
      </c>
      <c r="CX136" s="77">
        <v>-2.6</v>
      </c>
      <c r="CY136" s="77">
        <v>325.2</v>
      </c>
      <c r="CZ136" s="77">
        <v>116.8</v>
      </c>
      <c r="DA136" s="77" t="s">
        <v>88</v>
      </c>
      <c r="DB136" s="77">
        <v>1</v>
      </c>
      <c r="DC136" s="74">
        <v>11.808</v>
      </c>
    </row>
    <row r="137" spans="1:107">
      <c r="A137" s="26" t="s">
        <v>121</v>
      </c>
      <c r="B137" s="1">
        <v>-22</v>
      </c>
      <c r="C137" s="1">
        <v>29.2</v>
      </c>
      <c r="D137" s="1">
        <v>38</v>
      </c>
      <c r="E137" s="222">
        <v>3</v>
      </c>
      <c r="F137" s="222">
        <v>-17</v>
      </c>
      <c r="G137" s="222">
        <v>-27</v>
      </c>
      <c r="H137" s="222">
        <f>(E137^2+F137^2+G137^2)^0.5</f>
        <v>32.046840717924134</v>
      </c>
      <c r="I137" s="1">
        <v>18</v>
      </c>
      <c r="J137" s="27" t="s">
        <v>110</v>
      </c>
      <c r="K137" s="261">
        <v>1249.0999999999999</v>
      </c>
      <c r="L137" s="270">
        <v>106.5</v>
      </c>
      <c r="M137" s="312">
        <f t="shared" si="13"/>
        <v>3.976775630318937</v>
      </c>
      <c r="N137" s="35">
        <v>0.32675999999999999</v>
      </c>
      <c r="O137" s="4">
        <v>3.4167999999999997E-2</v>
      </c>
      <c r="P137" s="259">
        <v>0.47983999999999999</v>
      </c>
      <c r="Q137" s="1">
        <v>6.8336999999999995E-2</v>
      </c>
      <c r="R137" s="1">
        <v>5.7968000000000004E-3</v>
      </c>
      <c r="S137" s="1">
        <v>3.4004E-3</v>
      </c>
      <c r="T137" s="1">
        <v>1.0494E-2</v>
      </c>
      <c r="U137" s="1">
        <v>6.0252999999999999E-3</v>
      </c>
      <c r="V137" s="1">
        <v>3.8304</v>
      </c>
      <c r="W137" s="1">
        <v>3.1118999999999999</v>
      </c>
      <c r="X137" s="303">
        <v>3.4712000000000001</v>
      </c>
      <c r="Y137" s="1">
        <v>0.35927999999999999</v>
      </c>
      <c r="Z137" s="1">
        <v>0.25141000000000002</v>
      </c>
      <c r="AA137" s="1">
        <v>0.25155</v>
      </c>
      <c r="AB137" s="1">
        <v>0.25146000000000002</v>
      </c>
      <c r="AC137" s="1">
        <v>1.4327E-4</v>
      </c>
      <c r="AD137" s="1">
        <v>0.87797999999999998</v>
      </c>
      <c r="AE137" s="1">
        <v>0.25635000000000002</v>
      </c>
      <c r="AF137" s="1">
        <v>6.9103999999999997E-3</v>
      </c>
      <c r="AG137" s="1">
        <v>0.43091000000000002</v>
      </c>
      <c r="AH137" s="1">
        <v>2.7865000000000002E-4</v>
      </c>
      <c r="AI137" s="1">
        <v>150</v>
      </c>
      <c r="AJ137" s="1">
        <v>0.2782</v>
      </c>
      <c r="AK137" s="1">
        <v>0.27842</v>
      </c>
      <c r="AL137" s="1">
        <v>0.27832000000000001</v>
      </c>
      <c r="AM137" s="1">
        <v>2.1725E-4</v>
      </c>
      <c r="AN137" s="1">
        <v>1.0238</v>
      </c>
      <c r="AO137" s="1">
        <v>0.91796999999999995</v>
      </c>
      <c r="AP137" s="2">
        <v>2.3799999999999999E-5</v>
      </c>
      <c r="AQ137" s="1">
        <v>2.1875</v>
      </c>
      <c r="AR137" s="2">
        <v>1.27E-5</v>
      </c>
      <c r="AS137" s="1">
        <v>3.3272000000000002E-3</v>
      </c>
      <c r="AT137" s="1">
        <v>2.7564999999999998E-3</v>
      </c>
      <c r="AU137" s="1">
        <v>3.3272000000000002E-3</v>
      </c>
      <c r="AV137" s="1">
        <v>2.7564999999999998E-3</v>
      </c>
      <c r="AW137" s="1">
        <v>1.5981E-4</v>
      </c>
      <c r="AX137" s="2">
        <v>5.1E-5</v>
      </c>
      <c r="AY137" s="2">
        <v>5.1599999999999997E-6</v>
      </c>
      <c r="AZ137" s="2">
        <v>2.4999999999999999E-7</v>
      </c>
      <c r="BA137" s="2">
        <v>2.6699999999999998E-5</v>
      </c>
      <c r="BB137" s="2">
        <v>2.1299999999999999E-5</v>
      </c>
      <c r="BC137" s="1">
        <v>2.1830999999999999E-3</v>
      </c>
      <c r="BD137" s="1">
        <v>2.4283E-3</v>
      </c>
      <c r="BE137" s="1">
        <v>2.8246999999999999E-3</v>
      </c>
      <c r="BF137" s="1">
        <v>2.5238999999999999E-3</v>
      </c>
      <c r="BG137" s="2">
        <v>4.3000000000000002E-5</v>
      </c>
      <c r="BH137" s="2">
        <v>4.4199999999999997E-5</v>
      </c>
      <c r="BI137" s="2">
        <v>2.9300000000000001E-5</v>
      </c>
      <c r="BJ137" s="2">
        <v>2.8500000000000002E-5</v>
      </c>
      <c r="BK137" s="2">
        <v>2.3600000000000001E-5</v>
      </c>
      <c r="BL137" s="2">
        <v>2.37E-5</v>
      </c>
      <c r="BM137" s="1">
        <v>1.3277000000000001</v>
      </c>
      <c r="BN137" s="1">
        <v>0.20244999999999999</v>
      </c>
      <c r="BO137" s="1">
        <v>2.7869999999999999E-2</v>
      </c>
      <c r="BP137" s="1">
        <v>6.9679000000000005E-2</v>
      </c>
      <c r="BQ137" s="1">
        <v>4.8773999999999998E-2</v>
      </c>
      <c r="BR137" s="1">
        <v>1.1839000000000001E-2</v>
      </c>
      <c r="BS137" s="1">
        <v>2.9562999999999999E-2</v>
      </c>
      <c r="BT137" s="1">
        <v>1.2788999999999999</v>
      </c>
      <c r="BU137" s="1">
        <v>0.20280000000000001</v>
      </c>
      <c r="BV137" s="1">
        <v>82.777000000000001</v>
      </c>
      <c r="BW137" s="1">
        <v>49.968000000000004</v>
      </c>
      <c r="BX137" s="259">
        <v>27.221</v>
      </c>
      <c r="BY137" s="1">
        <v>1.9258</v>
      </c>
      <c r="BZ137" s="1">
        <v>0.2</v>
      </c>
      <c r="CA137" s="1">
        <v>8</v>
      </c>
      <c r="CB137" s="261">
        <v>106.81</v>
      </c>
      <c r="CC137" s="1">
        <v>0.36199999999999999</v>
      </c>
      <c r="CD137" s="1">
        <v>21</v>
      </c>
      <c r="CE137" s="1">
        <v>35</v>
      </c>
      <c r="CF137" s="1">
        <v>0</v>
      </c>
      <c r="CG137" s="1">
        <v>21</v>
      </c>
      <c r="CH137" s="1">
        <v>58</v>
      </c>
      <c r="CI137" s="1">
        <v>54</v>
      </c>
      <c r="CJ137" s="261">
        <v>568.16</v>
      </c>
      <c r="CK137" s="27">
        <v>1</v>
      </c>
      <c r="CL137" s="9">
        <f t="shared" si="14"/>
        <v>0.31590794132524025</v>
      </c>
      <c r="CM137" s="9">
        <v>-19.190999999999999</v>
      </c>
      <c r="CN137" s="9">
        <v>17.577000000000002</v>
      </c>
      <c r="CO137" s="1">
        <v>20</v>
      </c>
      <c r="CP137" s="1">
        <v>53</v>
      </c>
      <c r="CQ137" s="1">
        <v>0</v>
      </c>
      <c r="CR137" s="63">
        <v>12.16</v>
      </c>
      <c r="CS137" s="63">
        <v>282.7</v>
      </c>
      <c r="CT137" s="66" t="s">
        <v>87</v>
      </c>
      <c r="CU137" s="88">
        <v>0.91556712962962961</v>
      </c>
      <c r="CV137" s="63">
        <v>-344</v>
      </c>
      <c r="CW137" s="63">
        <v>107.4</v>
      </c>
      <c r="CX137" s="63">
        <v>0.3</v>
      </c>
      <c r="CY137" s="63">
        <v>313</v>
      </c>
      <c r="CZ137" s="63">
        <v>-37</v>
      </c>
      <c r="DA137" s="66" t="s">
        <v>88</v>
      </c>
      <c r="DB137" s="63">
        <v>1.4</v>
      </c>
      <c r="DC137" s="27">
        <v>12.759</v>
      </c>
    </row>
    <row r="138" spans="1:107" s="63" customFormat="1">
      <c r="A138" s="67"/>
      <c r="E138" s="95"/>
      <c r="F138" s="95"/>
      <c r="G138" s="95"/>
      <c r="H138" s="222"/>
      <c r="I138" s="63">
        <v>18</v>
      </c>
      <c r="J138" s="66" t="s">
        <v>105</v>
      </c>
      <c r="K138" s="292">
        <v>4312</v>
      </c>
      <c r="L138" s="292">
        <v>79</v>
      </c>
      <c r="M138" s="312">
        <f t="shared" si="13"/>
        <v>10.240026214467107</v>
      </c>
      <c r="N138" s="63">
        <v>1.8226</v>
      </c>
      <c r="O138" s="63">
        <v>0.60135000000000005</v>
      </c>
      <c r="P138" s="286">
        <v>3.1675</v>
      </c>
      <c r="Q138" s="63">
        <v>1.2027000000000001</v>
      </c>
      <c r="R138" s="63">
        <v>0.51859999999999995</v>
      </c>
      <c r="S138" s="63">
        <v>0.27600999999999998</v>
      </c>
      <c r="T138" s="63">
        <v>0.44874999999999998</v>
      </c>
      <c r="U138" s="63">
        <v>0.27416000000000001</v>
      </c>
      <c r="V138" s="63">
        <v>11.08</v>
      </c>
      <c r="W138" s="63">
        <v>12.951000000000001</v>
      </c>
      <c r="X138" s="312">
        <v>12.015000000000001</v>
      </c>
      <c r="Y138" s="63">
        <v>0.93583000000000005</v>
      </c>
      <c r="Z138" s="63">
        <v>8.2677E-2</v>
      </c>
      <c r="AA138" s="63">
        <v>0.106</v>
      </c>
      <c r="AB138" s="63">
        <v>9.7656000000000007E-2</v>
      </c>
      <c r="AC138" s="63">
        <v>2.3317999999999998E-2</v>
      </c>
      <c r="AD138" s="63">
        <v>102.99</v>
      </c>
      <c r="AE138" s="63">
        <v>0.11719</v>
      </c>
      <c r="AF138" s="63">
        <v>21.506</v>
      </c>
      <c r="AG138" s="63">
        <v>0.23438000000000001</v>
      </c>
      <c r="AH138" s="63">
        <v>0.62978000000000001</v>
      </c>
      <c r="AI138" s="63">
        <v>50</v>
      </c>
      <c r="AJ138" s="63">
        <v>4.9181999999999997E-2</v>
      </c>
      <c r="AK138" s="63">
        <v>0.10627</v>
      </c>
      <c r="AL138" s="63">
        <v>9.7656000000000007E-2</v>
      </c>
      <c r="AM138" s="63">
        <v>5.7088E-2</v>
      </c>
      <c r="AN138" s="63">
        <v>148.78</v>
      </c>
      <c r="AO138" s="63">
        <v>0.13672000000000001</v>
      </c>
      <c r="AP138" s="63">
        <v>10.762</v>
      </c>
      <c r="AQ138" s="63">
        <v>0.25391000000000002</v>
      </c>
      <c r="AR138" s="63">
        <v>0.37544</v>
      </c>
      <c r="AS138" s="63">
        <v>19.535</v>
      </c>
      <c r="AT138" s="63">
        <v>20.882999999999999</v>
      </c>
      <c r="AU138" s="63">
        <v>0.77166999999999997</v>
      </c>
      <c r="AV138" s="63">
        <v>0.95667000000000002</v>
      </c>
      <c r="AW138" s="63">
        <v>2.6235000000000001E-2</v>
      </c>
      <c r="AX138" s="63">
        <v>1.9716999999999998E-2</v>
      </c>
      <c r="AY138" s="63">
        <v>1.6021000000000001E-2</v>
      </c>
      <c r="AZ138" s="63">
        <v>1.1034E-2</v>
      </c>
      <c r="BA138" s="63">
        <v>1.8953000000000001E-2</v>
      </c>
      <c r="BB138" s="63">
        <v>2.3392E-2</v>
      </c>
      <c r="BC138" s="63">
        <v>22.324000000000002</v>
      </c>
      <c r="BD138" s="63">
        <v>15.286</v>
      </c>
      <c r="BE138" s="63">
        <v>0.90005999999999997</v>
      </c>
      <c r="BF138" s="63">
        <v>0.38667000000000001</v>
      </c>
      <c r="BG138" s="63">
        <v>6.8590999999999999E-2</v>
      </c>
      <c r="BH138" s="63">
        <v>5.0698E-2</v>
      </c>
      <c r="BI138" s="63">
        <v>1.4729000000000001E-2</v>
      </c>
      <c r="BJ138" s="63">
        <v>1.0152E-2</v>
      </c>
      <c r="BK138" s="63">
        <v>1.1730000000000001E-2</v>
      </c>
      <c r="BL138" s="63">
        <v>9.2654E-3</v>
      </c>
      <c r="BM138" s="63">
        <v>24.003</v>
      </c>
      <c r="BN138" s="63">
        <v>9.1281999999999996</v>
      </c>
      <c r="BO138" s="63">
        <v>16.137</v>
      </c>
      <c r="BP138" s="63">
        <v>12.082000000000001</v>
      </c>
      <c r="BQ138" s="63">
        <v>14.11</v>
      </c>
      <c r="BR138" s="63">
        <v>8.8549000000000007</v>
      </c>
      <c r="BS138" s="63">
        <v>2.8668999999999998</v>
      </c>
      <c r="BT138" s="63">
        <v>9.8938000000000006</v>
      </c>
      <c r="BU138" s="63">
        <v>12.717000000000001</v>
      </c>
      <c r="BV138" s="63">
        <v>6.1078000000000001</v>
      </c>
      <c r="BW138" s="63">
        <v>3.9931999999999999</v>
      </c>
      <c r="BX138" s="286">
        <v>1.7012</v>
      </c>
      <c r="BY138" s="63">
        <v>0.53261000000000003</v>
      </c>
      <c r="BZ138" s="63">
        <v>0.05</v>
      </c>
      <c r="CA138" s="63">
        <v>1</v>
      </c>
      <c r="CB138" s="292">
        <v>76.370999999999995</v>
      </c>
      <c r="CC138" s="63">
        <v>0.36499999999999999</v>
      </c>
      <c r="CD138" s="63">
        <v>0</v>
      </c>
      <c r="CE138" s="63">
        <v>40</v>
      </c>
      <c r="CF138" s="63">
        <v>12</v>
      </c>
      <c r="CG138" s="63">
        <v>0</v>
      </c>
      <c r="CH138" s="63">
        <v>56</v>
      </c>
      <c r="CI138" s="63">
        <v>30</v>
      </c>
      <c r="CJ138" s="292">
        <v>60</v>
      </c>
      <c r="CK138" s="63">
        <v>1</v>
      </c>
      <c r="CL138" s="9">
        <f t="shared" si="14"/>
        <v>-6.0064075776570552E-2</v>
      </c>
      <c r="CM138" s="9">
        <v>-37.089950000000002</v>
      </c>
      <c r="CN138" s="9">
        <v>-12.33192</v>
      </c>
      <c r="CO138" s="1">
        <v>20</v>
      </c>
      <c r="CP138" s="1">
        <v>53</v>
      </c>
      <c r="CQ138" s="1">
        <v>0</v>
      </c>
      <c r="CR138" s="63">
        <v>39.36</v>
      </c>
      <c r="CS138" s="63">
        <v>238.3</v>
      </c>
      <c r="CT138" s="66" t="s">
        <v>87</v>
      </c>
      <c r="CU138" s="88">
        <v>3.9467592592592596E-2</v>
      </c>
      <c r="CV138" s="63">
        <v>839.1</v>
      </c>
      <c r="CW138" s="63">
        <v>76.400000000000006</v>
      </c>
      <c r="CX138" s="63">
        <v>-3.8</v>
      </c>
      <c r="CY138" s="63">
        <v>322.5</v>
      </c>
      <c r="CZ138" s="63">
        <v>-27.5</v>
      </c>
      <c r="DA138" s="66" t="s">
        <v>90</v>
      </c>
      <c r="DC138" s="66">
        <v>19.510000000000002</v>
      </c>
    </row>
    <row r="139" spans="1:107" s="77" customFormat="1">
      <c r="A139" s="91"/>
      <c r="H139" s="32"/>
      <c r="I139" s="77">
        <v>18</v>
      </c>
      <c r="J139" s="74" t="s">
        <v>109</v>
      </c>
      <c r="K139" s="291">
        <v>4891.6000000000004</v>
      </c>
      <c r="L139" s="291">
        <v>131.6</v>
      </c>
      <c r="M139" s="311">
        <f t="shared" si="13"/>
        <v>1.3744948731341233</v>
      </c>
      <c r="N139" s="77">
        <v>7.2949E-3</v>
      </c>
      <c r="O139" s="77">
        <v>2.2498000000000002E-3</v>
      </c>
      <c r="P139" s="285">
        <v>1.2382000000000001E-2</v>
      </c>
      <c r="Q139" s="77">
        <v>4.4996000000000003E-3</v>
      </c>
      <c r="R139" s="77">
        <v>1.3420999999999999E-3</v>
      </c>
      <c r="S139" s="77">
        <v>8.1837000000000001E-4</v>
      </c>
      <c r="T139" s="77">
        <v>1.3822999999999999E-3</v>
      </c>
      <c r="U139" s="77">
        <v>8.2171999999999996E-4</v>
      </c>
      <c r="V139" s="77">
        <v>1.4411</v>
      </c>
      <c r="W139" s="77">
        <v>1.2504</v>
      </c>
      <c r="X139" s="311">
        <v>1.3458000000000001</v>
      </c>
      <c r="Y139" s="77">
        <v>9.5368999999999995E-2</v>
      </c>
      <c r="Z139" s="77">
        <v>0.72474000000000005</v>
      </c>
      <c r="AA139" s="77">
        <v>0.73309999999999997</v>
      </c>
      <c r="AB139" s="77">
        <v>0.72753999999999996</v>
      </c>
      <c r="AC139" s="77">
        <v>8.3528000000000005E-3</v>
      </c>
      <c r="AD139" s="77">
        <v>1.2197999999999999E-4</v>
      </c>
      <c r="AE139" s="77">
        <v>0.75683999999999996</v>
      </c>
      <c r="AF139" s="93">
        <v>3.1699999999999998E-5</v>
      </c>
      <c r="AG139" s="77">
        <v>0.80078000000000005</v>
      </c>
      <c r="AH139" s="93">
        <v>2.3600000000000001E-5</v>
      </c>
      <c r="AI139" s="77">
        <v>80</v>
      </c>
      <c r="AJ139" s="77">
        <v>0.68684000000000001</v>
      </c>
      <c r="AK139" s="77">
        <v>0.73973</v>
      </c>
      <c r="AL139" s="77">
        <v>0.72265999999999997</v>
      </c>
      <c r="AM139" s="77">
        <v>5.2893000000000003E-2</v>
      </c>
      <c r="AN139" s="77">
        <v>1.1715E-4</v>
      </c>
      <c r="AO139" s="77">
        <v>0.76171999999999995</v>
      </c>
      <c r="AP139" s="93">
        <v>3.8300000000000003E-5</v>
      </c>
      <c r="AQ139" s="77">
        <v>0.83984000000000003</v>
      </c>
      <c r="AR139" s="93">
        <v>1.06E-5</v>
      </c>
      <c r="AS139" s="93">
        <v>1.5299999999999999E-5</v>
      </c>
      <c r="AT139" s="93">
        <v>1.1199999999999999E-5</v>
      </c>
      <c r="AU139" s="77">
        <v>1.2195999999999999E-3</v>
      </c>
      <c r="AV139" s="77">
        <v>7.5255000000000005E-4</v>
      </c>
      <c r="AW139" s="93">
        <v>9.5799999999999998E-5</v>
      </c>
      <c r="AX139" s="77">
        <v>1.0383E-4</v>
      </c>
      <c r="AY139" s="93">
        <v>1.1199999999999999E-5</v>
      </c>
      <c r="AZ139" s="93">
        <v>8.6000000000000007E-6</v>
      </c>
      <c r="BA139" s="93">
        <v>1.1600000000000001E-5</v>
      </c>
      <c r="BB139" s="93">
        <v>1.27E-5</v>
      </c>
      <c r="BC139" s="93">
        <v>3.04E-5</v>
      </c>
      <c r="BD139" s="93">
        <v>3.7200000000000003E-5</v>
      </c>
      <c r="BE139" s="77">
        <v>2.0292999999999999E-3</v>
      </c>
      <c r="BF139" s="77">
        <v>1.3971000000000001E-3</v>
      </c>
      <c r="BG139" s="93">
        <v>8.6299999999999997E-5</v>
      </c>
      <c r="BH139" s="93">
        <v>7.08E-5</v>
      </c>
      <c r="BI139" s="93">
        <v>1.91E-5</v>
      </c>
      <c r="BJ139" s="93">
        <v>1.6399999999999999E-5</v>
      </c>
      <c r="BK139" s="93">
        <v>1.1800000000000001E-5</v>
      </c>
      <c r="BL139" s="93">
        <v>1.22E-5</v>
      </c>
      <c r="BM139" s="77">
        <v>3.0375999999999998E-4</v>
      </c>
      <c r="BN139" s="93">
        <v>3.6900000000000002E-5</v>
      </c>
      <c r="BO139" s="77">
        <v>2.2672999999999999E-4</v>
      </c>
      <c r="BP139" s="77">
        <v>2.3167000000000001E-4</v>
      </c>
      <c r="BQ139" s="77">
        <v>2.2919999999999999E-4</v>
      </c>
      <c r="BR139" s="93">
        <v>2.5400000000000001E-5</v>
      </c>
      <c r="BS139" s="93">
        <v>3.49E-6</v>
      </c>
      <c r="BT139" s="93">
        <v>7.4599999999999997E-5</v>
      </c>
      <c r="BU139" s="93">
        <v>4.4700000000000002E-5</v>
      </c>
      <c r="BV139" s="77">
        <v>9.2253000000000007</v>
      </c>
      <c r="BW139" s="77">
        <v>6.5484</v>
      </c>
      <c r="BX139" s="285">
        <v>1.3252999999999999</v>
      </c>
      <c r="BY139" s="77">
        <v>7.4551000000000006E-2</v>
      </c>
      <c r="BZ139" s="77">
        <v>0.6</v>
      </c>
      <c r="CA139" s="77">
        <v>1.5</v>
      </c>
      <c r="CB139" s="291">
        <v>132.4</v>
      </c>
      <c r="CC139" s="77">
        <v>0.34799999999999998</v>
      </c>
      <c r="CD139" s="77">
        <v>1</v>
      </c>
      <c r="CE139" s="77">
        <v>0</v>
      </c>
      <c r="CF139" s="77">
        <v>0</v>
      </c>
      <c r="CG139" s="77">
        <v>1</v>
      </c>
      <c r="CH139" s="77">
        <v>29</v>
      </c>
      <c r="CI139" s="77">
        <v>58</v>
      </c>
      <c r="CJ139" s="291">
        <v>108.98</v>
      </c>
      <c r="CK139" s="77">
        <v>1</v>
      </c>
      <c r="CL139" s="58">
        <f t="shared" si="14"/>
        <v>-7.0098306153449322E-2</v>
      </c>
      <c r="CM139" s="58">
        <v>6.6703999999999999</v>
      </c>
      <c r="CN139" s="58">
        <v>-4.8569000000000004</v>
      </c>
      <c r="CO139" s="7">
        <v>20</v>
      </c>
      <c r="CP139" s="7">
        <v>53</v>
      </c>
      <c r="CQ139" s="7">
        <v>0</v>
      </c>
      <c r="CR139" s="77">
        <v>44.79</v>
      </c>
      <c r="CS139" s="77">
        <v>306</v>
      </c>
      <c r="CT139" s="74" t="s">
        <v>87</v>
      </c>
      <c r="CU139" s="94">
        <v>6.1689814814814815E-2</v>
      </c>
      <c r="CV139" s="77">
        <v>860.8</v>
      </c>
      <c r="CW139" s="77">
        <v>128.80000000000001</v>
      </c>
      <c r="CX139" s="77">
        <v>-2.2999999999999998</v>
      </c>
      <c r="CY139" s="77">
        <v>316</v>
      </c>
      <c r="CZ139" s="77">
        <v>-34</v>
      </c>
      <c r="DA139" s="74" t="s">
        <v>88</v>
      </c>
      <c r="DC139" s="77">
        <v>11.105</v>
      </c>
    </row>
    <row r="140" spans="1:107" s="63" customFormat="1">
      <c r="A140" s="90">
        <v>40094</v>
      </c>
      <c r="B140" s="63">
        <v>-4.2</v>
      </c>
      <c r="C140" s="63">
        <v>120.6</v>
      </c>
      <c r="D140" s="63">
        <v>19.100000000000001</v>
      </c>
      <c r="E140" s="222">
        <v>14</v>
      </c>
      <c r="F140" s="222">
        <v>-16</v>
      </c>
      <c r="G140" s="222">
        <v>-6</v>
      </c>
      <c r="H140" s="222">
        <f>(E140^2+F140^2+G140^2)^0.5</f>
        <v>22.090722034374522</v>
      </c>
      <c r="I140" s="63">
        <v>33</v>
      </c>
      <c r="J140" s="66" t="s">
        <v>56</v>
      </c>
      <c r="K140" s="292">
        <v>2024.2</v>
      </c>
      <c r="L140" s="292">
        <v>230.3</v>
      </c>
      <c r="M140" s="312">
        <f t="shared" si="13"/>
        <v>6.4</v>
      </c>
      <c r="N140" s="63">
        <v>0.78422000000000003</v>
      </c>
      <c r="O140" s="63">
        <v>0.15969</v>
      </c>
      <c r="P140" s="286">
        <v>1.1174999999999999</v>
      </c>
      <c r="Q140" s="63">
        <v>0.31938</v>
      </c>
      <c r="R140" s="63">
        <v>0.41433999999999999</v>
      </c>
      <c r="S140" s="63">
        <v>0.26378000000000001</v>
      </c>
      <c r="T140" s="63">
        <v>0.31040000000000001</v>
      </c>
      <c r="U140" s="63">
        <v>0.18448999999999999</v>
      </c>
      <c r="V140" s="63">
        <v>6.0945999999999998</v>
      </c>
      <c r="W140" s="63">
        <v>6.3605</v>
      </c>
      <c r="X140" s="312">
        <v>6.2275</v>
      </c>
      <c r="Y140" s="63">
        <v>0.13291</v>
      </c>
      <c r="Z140" s="63">
        <v>0.15042</v>
      </c>
      <c r="AA140" s="63">
        <v>0.16056000000000001</v>
      </c>
      <c r="AB140" s="63">
        <v>0.15625</v>
      </c>
      <c r="AC140" s="63">
        <v>1.0137999999999999E-2</v>
      </c>
      <c r="AD140" s="63">
        <v>9.4367000000000001</v>
      </c>
      <c r="AE140" s="63">
        <v>0.16602</v>
      </c>
      <c r="AF140" s="63">
        <v>1.5925</v>
      </c>
      <c r="AG140" s="63">
        <v>0.17577999999999999</v>
      </c>
      <c r="AH140" s="63">
        <v>2.3222999999999998</v>
      </c>
      <c r="AI140" s="63">
        <v>80</v>
      </c>
      <c r="AJ140" s="63">
        <v>0.14779999999999999</v>
      </c>
      <c r="AK140" s="63">
        <v>0.17530999999999999</v>
      </c>
      <c r="AL140" s="63">
        <v>0.15625</v>
      </c>
      <c r="AM140" s="63">
        <v>2.7504000000000001E-2</v>
      </c>
      <c r="AN140" s="63">
        <v>6.8101000000000003</v>
      </c>
      <c r="AO140" s="63">
        <v>0.18554999999999999</v>
      </c>
      <c r="AP140" s="63">
        <v>1.1039000000000001</v>
      </c>
      <c r="AQ140" s="63">
        <v>0.27344000000000002</v>
      </c>
      <c r="AR140" s="63">
        <v>0.45946999999999999</v>
      </c>
      <c r="AS140" s="63">
        <v>1.0214000000000001</v>
      </c>
      <c r="AT140" s="63">
        <v>1.1494</v>
      </c>
      <c r="AU140" s="63">
        <v>0.44385999999999998</v>
      </c>
      <c r="AV140" s="63">
        <v>0.38908999999999999</v>
      </c>
      <c r="AW140" s="63">
        <v>4.2632999999999997E-2</v>
      </c>
      <c r="AX140" s="63">
        <v>4.9077999999999997E-2</v>
      </c>
      <c r="AY140" s="63">
        <v>1.4753E-2</v>
      </c>
      <c r="AZ140" s="63">
        <v>2.2290999999999998E-2</v>
      </c>
      <c r="BA140" s="63">
        <v>2.8249E-3</v>
      </c>
      <c r="BB140" s="63">
        <v>3.0552999999999999E-3</v>
      </c>
      <c r="BC140" s="63">
        <v>1.3426</v>
      </c>
      <c r="BD140" s="63">
        <v>0.86645000000000005</v>
      </c>
      <c r="BE140" s="63">
        <v>0.42222999999999999</v>
      </c>
      <c r="BF140" s="63">
        <v>0.43284</v>
      </c>
      <c r="BG140" s="63">
        <v>7.7323000000000003E-2</v>
      </c>
      <c r="BH140" s="63">
        <v>6.9031999999999996E-2</v>
      </c>
      <c r="BI140" s="63">
        <v>2.4546999999999999E-2</v>
      </c>
      <c r="BJ140" s="63">
        <v>1.9798E-2</v>
      </c>
      <c r="BK140" s="63">
        <v>4.4197000000000004E-3</v>
      </c>
      <c r="BL140" s="63">
        <v>3.6193000000000002E-3</v>
      </c>
      <c r="BM140" s="63">
        <v>9.7611000000000008</v>
      </c>
      <c r="BN140" s="63">
        <v>8.7273999999999994</v>
      </c>
      <c r="BO140" s="63">
        <v>25.855</v>
      </c>
      <c r="BP140" s="63">
        <v>14.51</v>
      </c>
      <c r="BQ140" s="63">
        <v>20.181999999999999</v>
      </c>
      <c r="BR140" s="63">
        <v>8.3192000000000004</v>
      </c>
      <c r="BS140" s="63">
        <v>8.0222999999999995</v>
      </c>
      <c r="BT140" s="63">
        <v>-10.420999999999999</v>
      </c>
      <c r="BU140" s="63">
        <v>12.057</v>
      </c>
      <c r="BV140" s="63">
        <v>2.6970999999999998</v>
      </c>
      <c r="BW140" s="63">
        <v>1.8821000000000001</v>
      </c>
      <c r="BX140" s="286">
        <v>0.48364000000000001</v>
      </c>
      <c r="BY140" s="63">
        <v>0.16832</v>
      </c>
      <c r="BZ140" s="63">
        <v>0.08</v>
      </c>
      <c r="CA140" s="63">
        <v>1.5</v>
      </c>
      <c r="CB140" s="292">
        <v>274.39999999999998</v>
      </c>
      <c r="CC140" s="63">
        <v>0.27700000000000002</v>
      </c>
      <c r="CD140" s="63">
        <v>4</v>
      </c>
      <c r="CE140" s="63">
        <v>20</v>
      </c>
      <c r="CF140" s="63">
        <v>0</v>
      </c>
      <c r="CG140" s="63">
        <v>4</v>
      </c>
      <c r="CH140" s="63">
        <v>50</v>
      </c>
      <c r="CI140" s="63">
        <v>53</v>
      </c>
      <c r="CJ140" s="292">
        <v>150.61000000000001</v>
      </c>
      <c r="CK140" s="63">
        <v>1</v>
      </c>
      <c r="CL140" s="9">
        <f t="shared" si="14"/>
        <v>0.29623884091906921</v>
      </c>
      <c r="CM140" s="9">
        <v>7.5354700000000001</v>
      </c>
      <c r="CN140" s="9">
        <v>134.54701</v>
      </c>
      <c r="CO140" s="63">
        <v>2</v>
      </c>
      <c r="CP140" s="63">
        <v>57</v>
      </c>
      <c r="CQ140" s="63">
        <v>0</v>
      </c>
      <c r="CR140" s="63">
        <v>17.78</v>
      </c>
      <c r="CS140" s="63">
        <v>49</v>
      </c>
      <c r="CT140" s="66" t="s">
        <v>87</v>
      </c>
      <c r="CU140" s="88">
        <v>0.19506944444444443</v>
      </c>
      <c r="CV140" s="63">
        <v>-640</v>
      </c>
      <c r="CW140" s="63">
        <v>230.6</v>
      </c>
      <c r="CX140" s="63">
        <v>1.3</v>
      </c>
      <c r="CY140" s="63">
        <v>352.1</v>
      </c>
      <c r="CZ140" s="63">
        <v>2.1</v>
      </c>
      <c r="DA140" s="66" t="s">
        <v>88</v>
      </c>
      <c r="DC140" s="66">
        <v>19.423999999999999</v>
      </c>
    </row>
    <row r="141" spans="1:107" s="63" customFormat="1">
      <c r="A141" s="67" t="s">
        <v>111</v>
      </c>
      <c r="E141" s="95"/>
      <c r="F141" s="95"/>
      <c r="G141" s="95"/>
      <c r="H141" s="222"/>
      <c r="I141" s="63">
        <v>33</v>
      </c>
      <c r="J141" s="66" t="s">
        <v>67</v>
      </c>
      <c r="K141" s="292">
        <v>2296.4</v>
      </c>
      <c r="L141" s="292">
        <v>317.8</v>
      </c>
      <c r="M141" s="312">
        <f t="shared" si="13"/>
        <v>3.2507639295234378</v>
      </c>
      <c r="N141" s="63">
        <v>0.71469000000000005</v>
      </c>
      <c r="O141" s="63">
        <v>6.9476999999999997E-2</v>
      </c>
      <c r="P141" s="286">
        <v>1.1278999999999999</v>
      </c>
      <c r="Q141" s="63">
        <v>0.13894999999999999</v>
      </c>
      <c r="R141" s="63">
        <v>4.2604999999999997E-2</v>
      </c>
      <c r="S141" s="63">
        <v>2.6851E-2</v>
      </c>
      <c r="T141" s="63">
        <v>3.0464999999999999E-2</v>
      </c>
      <c r="U141" s="63">
        <v>1.8769000000000001E-2</v>
      </c>
      <c r="V141" s="63">
        <v>3.4603000000000002</v>
      </c>
      <c r="W141" s="63">
        <v>2.895</v>
      </c>
      <c r="X141" s="312">
        <v>3.1776</v>
      </c>
      <c r="Y141" s="63">
        <v>0.28266999999999998</v>
      </c>
      <c r="Z141" s="63">
        <v>0.30665999999999999</v>
      </c>
      <c r="AA141" s="63">
        <v>0.30793999999999999</v>
      </c>
      <c r="AB141" s="63">
        <v>0.30762</v>
      </c>
      <c r="AC141" s="63">
        <v>1.2792999999999999E-3</v>
      </c>
      <c r="AD141" s="63">
        <v>7.1406999999999998</v>
      </c>
      <c r="AE141" s="63">
        <v>0.30945</v>
      </c>
      <c r="AF141" s="63">
        <v>0.53971000000000002</v>
      </c>
      <c r="AG141" s="63">
        <v>0.31616</v>
      </c>
      <c r="AH141" s="63">
        <v>0.79283999999999999</v>
      </c>
      <c r="AI141" s="63">
        <v>120</v>
      </c>
      <c r="AJ141" s="63">
        <v>0.37318000000000001</v>
      </c>
      <c r="AK141" s="63">
        <v>0.38147999999999999</v>
      </c>
      <c r="AL141" s="63">
        <v>0.37597999999999998</v>
      </c>
      <c r="AM141" s="63">
        <v>8.2950000000000003E-3</v>
      </c>
      <c r="AN141" s="63">
        <v>1.7774000000000001</v>
      </c>
      <c r="AO141" s="63">
        <v>0.39550999999999997</v>
      </c>
      <c r="AP141" s="63">
        <v>0.26780999999999999</v>
      </c>
      <c r="AQ141" s="63">
        <v>0.43945000000000001</v>
      </c>
      <c r="AR141" s="63">
        <v>9.8938999999999999E-2</v>
      </c>
      <c r="AS141" s="63">
        <v>0.40744999999999998</v>
      </c>
      <c r="AT141" s="63">
        <v>0.25703999999999999</v>
      </c>
      <c r="AU141" s="63">
        <v>2.1961000000000001E-2</v>
      </c>
      <c r="AV141" s="63">
        <v>2.6002E-3</v>
      </c>
      <c r="AW141" s="63">
        <v>1.1625E-2</v>
      </c>
      <c r="AX141" s="63">
        <v>8.9213999999999995E-3</v>
      </c>
      <c r="AY141" s="63">
        <v>1.1223E-2</v>
      </c>
      <c r="AZ141" s="63">
        <v>1.3166000000000001E-2</v>
      </c>
      <c r="BA141" s="63">
        <v>9.0865E-4</v>
      </c>
      <c r="BB141" s="63">
        <v>1.0937E-3</v>
      </c>
      <c r="BC141" s="63">
        <v>0.15942000000000001</v>
      </c>
      <c r="BD141" s="63">
        <v>0.18209</v>
      </c>
      <c r="BE141" s="63">
        <v>0.41182999999999997</v>
      </c>
      <c r="BF141" s="63">
        <v>0.50317999999999996</v>
      </c>
      <c r="BG141" s="63">
        <v>2.4334999999999999E-2</v>
      </c>
      <c r="BH141" s="63">
        <v>3.0852000000000001E-2</v>
      </c>
      <c r="BI141" s="63">
        <v>1.6708000000000001E-2</v>
      </c>
      <c r="BJ141" s="63">
        <v>1.9965E-2</v>
      </c>
      <c r="BK141" s="63">
        <v>2.9340999999999998E-3</v>
      </c>
      <c r="BL141" s="63">
        <v>3.8984000000000002E-3</v>
      </c>
      <c r="BM141" s="63">
        <v>9.8461999999999996</v>
      </c>
      <c r="BN141" s="63">
        <v>3.3959000000000001</v>
      </c>
      <c r="BO141" s="63">
        <v>5.0773000000000001</v>
      </c>
      <c r="BP141" s="63">
        <v>2.1383000000000001</v>
      </c>
      <c r="BQ141" s="63">
        <v>3.6078000000000001</v>
      </c>
      <c r="BR141" s="63">
        <v>2.8268</v>
      </c>
      <c r="BS141" s="63">
        <v>2.0781999999999998</v>
      </c>
      <c r="BT141" s="63">
        <v>6.2384000000000004</v>
      </c>
      <c r="BU141" s="63">
        <v>4.4184999999999999</v>
      </c>
      <c r="BV141" s="63">
        <v>26.474</v>
      </c>
      <c r="BW141" s="63">
        <v>17</v>
      </c>
      <c r="BX141" s="286">
        <v>2.7290999999999999</v>
      </c>
      <c r="BY141" s="63">
        <v>0.21751000000000001</v>
      </c>
      <c r="BZ141" s="63">
        <v>0.4</v>
      </c>
      <c r="CA141" s="63">
        <v>6</v>
      </c>
      <c r="CB141" s="292">
        <v>317.32</v>
      </c>
      <c r="CC141" s="63">
        <v>0.34499999999999997</v>
      </c>
      <c r="CD141" s="63">
        <v>4</v>
      </c>
      <c r="CE141" s="63">
        <v>40</v>
      </c>
      <c r="CF141" s="63">
        <v>0</v>
      </c>
      <c r="CG141" s="63">
        <v>4</v>
      </c>
      <c r="CH141" s="63">
        <v>56</v>
      </c>
      <c r="CI141" s="63">
        <v>20</v>
      </c>
      <c r="CJ141" s="292">
        <v>924.9</v>
      </c>
      <c r="CK141" s="63">
        <v>1</v>
      </c>
      <c r="CL141" s="9">
        <f t="shared" si="14"/>
        <v>0.32072625698324025</v>
      </c>
      <c r="CM141" s="9">
        <v>-19.934799999999999</v>
      </c>
      <c r="CN141" s="9">
        <v>134.3295</v>
      </c>
      <c r="CO141" s="63">
        <v>2</v>
      </c>
      <c r="CP141" s="63">
        <v>57</v>
      </c>
      <c r="CQ141" s="63">
        <v>0</v>
      </c>
      <c r="CR141" s="63">
        <v>20.239999999999998</v>
      </c>
      <c r="CS141" s="63">
        <v>141.6</v>
      </c>
      <c r="CT141" s="66" t="s">
        <v>87</v>
      </c>
      <c r="CU141" s="88">
        <v>0.20590277777777777</v>
      </c>
      <c r="CV141" s="63">
        <v>-565</v>
      </c>
      <c r="CW141" s="63">
        <v>315.39999999999998</v>
      </c>
      <c r="CX141" s="63">
        <v>-3.4</v>
      </c>
      <c r="CY141" s="63">
        <v>321.60000000000002</v>
      </c>
      <c r="CZ141" s="63">
        <v>-28.4</v>
      </c>
      <c r="DA141" s="66" t="s">
        <v>88</v>
      </c>
      <c r="DB141" s="63">
        <v>0.9</v>
      </c>
      <c r="DC141" s="66">
        <v>12.18</v>
      </c>
    </row>
    <row r="142" spans="1:107" s="63" customFormat="1">
      <c r="A142" s="67"/>
      <c r="E142" s="95"/>
      <c r="F142" s="95"/>
      <c r="G142" s="95"/>
      <c r="H142" s="222"/>
      <c r="I142" s="63">
        <v>33</v>
      </c>
      <c r="J142" s="66" t="s">
        <v>51</v>
      </c>
      <c r="K142" s="292">
        <v>3408.3</v>
      </c>
      <c r="L142" s="292">
        <v>8.3000000000000007</v>
      </c>
      <c r="M142" s="312">
        <f t="shared" si="13"/>
        <v>2.6597159423373586</v>
      </c>
      <c r="N142" s="63">
        <v>0.14424999999999999</v>
      </c>
      <c r="O142" s="63">
        <v>1.8426999999999999E-2</v>
      </c>
      <c r="P142" s="286">
        <v>0.19697999999999999</v>
      </c>
      <c r="Q142" s="63">
        <v>3.6853999999999998E-2</v>
      </c>
      <c r="R142" s="63">
        <v>7.6073E-3</v>
      </c>
      <c r="S142" s="63">
        <v>4.5073999999999999E-3</v>
      </c>
      <c r="T142" s="63">
        <v>7.2408000000000004E-3</v>
      </c>
      <c r="U142" s="63">
        <v>4.2033000000000001E-3</v>
      </c>
      <c r="V142" s="63">
        <v>2.8302999999999998</v>
      </c>
      <c r="W142" s="63">
        <v>4.3792999999999997</v>
      </c>
      <c r="X142" s="312">
        <v>3.6048</v>
      </c>
      <c r="Y142" s="63">
        <v>0.77454000000000001</v>
      </c>
      <c r="Z142" s="63">
        <v>0.37597999999999998</v>
      </c>
      <c r="AA142" s="63">
        <v>0.37597999999999998</v>
      </c>
      <c r="AB142" s="63">
        <v>0.37597999999999998</v>
      </c>
      <c r="AC142" s="83">
        <v>4.5600000000000004E-6</v>
      </c>
      <c r="AD142" s="63">
        <v>0.32530999999999999</v>
      </c>
      <c r="AE142" s="63">
        <v>0.42786000000000002</v>
      </c>
      <c r="AF142" s="63">
        <v>2.076E-4</v>
      </c>
      <c r="AG142" s="63">
        <v>0.49376999999999999</v>
      </c>
      <c r="AH142" s="63">
        <v>2.7493E-4</v>
      </c>
      <c r="AI142" s="63">
        <v>120</v>
      </c>
      <c r="AJ142" s="63">
        <v>0.37591000000000002</v>
      </c>
      <c r="AK142" s="63">
        <v>0.37598999999999999</v>
      </c>
      <c r="AL142" s="63">
        <v>0.37597999999999998</v>
      </c>
      <c r="AM142" s="83">
        <v>7.9400000000000006E-5</v>
      </c>
      <c r="AN142" s="63">
        <v>0.18337000000000001</v>
      </c>
      <c r="AO142" s="63">
        <v>0.43945000000000001</v>
      </c>
      <c r="AP142" s="63">
        <v>1.0507E-4</v>
      </c>
      <c r="AQ142" s="63">
        <v>1.0596000000000001</v>
      </c>
      <c r="AR142" s="83">
        <v>1.34E-5</v>
      </c>
      <c r="AS142" s="83">
        <v>7.6899999999999999E-5</v>
      </c>
      <c r="AT142" s="83">
        <v>9.8499999999999995E-5</v>
      </c>
      <c r="AU142" s="63">
        <v>2.1529000000000001E-3</v>
      </c>
      <c r="AV142" s="63">
        <v>1.6975E-3</v>
      </c>
      <c r="AW142" s="83">
        <v>4.2500000000000003E-5</v>
      </c>
      <c r="AX142" s="83">
        <v>2.55E-5</v>
      </c>
      <c r="AY142" s="83">
        <v>4.2299999999999998E-5</v>
      </c>
      <c r="AZ142" s="83">
        <v>2.5900000000000002E-6</v>
      </c>
      <c r="BA142" s="83">
        <v>1.4100000000000001E-5</v>
      </c>
      <c r="BB142" s="83">
        <v>1.11E-5</v>
      </c>
      <c r="BC142" s="63">
        <v>1.8651E-4</v>
      </c>
      <c r="BD142" s="63">
        <v>1.7469999999999999E-4</v>
      </c>
      <c r="BE142" s="63">
        <v>6.3664999999999998E-3</v>
      </c>
      <c r="BF142" s="63">
        <v>4.7762999999999998E-3</v>
      </c>
      <c r="BG142" s="63">
        <v>2.2060999999999999E-4</v>
      </c>
      <c r="BH142" s="63">
        <v>2.4152000000000001E-4</v>
      </c>
      <c r="BI142" s="83">
        <v>6.7999999999999999E-5</v>
      </c>
      <c r="BJ142" s="83">
        <v>3.9900000000000001E-5</v>
      </c>
      <c r="BK142" s="83">
        <v>7.8800000000000008E-6</v>
      </c>
      <c r="BL142" s="83">
        <v>5.6200000000000004E-6</v>
      </c>
      <c r="BM142" s="63">
        <v>0.65976000000000001</v>
      </c>
      <c r="BN142" s="63">
        <v>0.10879</v>
      </c>
      <c r="BO142" s="63">
        <v>6.8132999999999999E-2</v>
      </c>
      <c r="BP142" s="63">
        <v>7.4315999999999993E-2</v>
      </c>
      <c r="BQ142" s="63">
        <v>7.1224999999999997E-2</v>
      </c>
      <c r="BR142" s="63">
        <v>2.8365999999999999E-2</v>
      </c>
      <c r="BS142" s="63">
        <v>4.3718000000000003E-3</v>
      </c>
      <c r="BT142" s="63">
        <v>0.58853</v>
      </c>
      <c r="BU142" s="63">
        <v>0.11243</v>
      </c>
      <c r="BV142" s="63">
        <v>25.893000000000001</v>
      </c>
      <c r="BW142" s="63">
        <v>16.088999999999999</v>
      </c>
      <c r="BX142" s="286">
        <v>9.2629999999999999</v>
      </c>
      <c r="BY142" s="63">
        <v>0.15884999999999999</v>
      </c>
      <c r="BZ142" s="63">
        <v>0.3</v>
      </c>
      <c r="CA142" s="63">
        <v>6</v>
      </c>
      <c r="CB142" s="292">
        <v>8.9079999999999995</v>
      </c>
      <c r="CC142" s="63">
        <v>0.34399999999999997</v>
      </c>
      <c r="CD142" s="63">
        <v>5</v>
      </c>
      <c r="CE142" s="63">
        <v>40</v>
      </c>
      <c r="CF142" s="63">
        <v>0</v>
      </c>
      <c r="CG142" s="63">
        <v>5</v>
      </c>
      <c r="CH142" s="63">
        <v>59</v>
      </c>
      <c r="CI142" s="63">
        <v>50</v>
      </c>
      <c r="CJ142" s="292">
        <v>953.88</v>
      </c>
      <c r="CK142" s="63">
        <v>1</v>
      </c>
      <c r="CL142" s="9">
        <f t="shared" si="14"/>
        <v>0.31069279854147674</v>
      </c>
      <c r="CM142" s="9">
        <v>-34.597610000000003</v>
      </c>
      <c r="CN142" s="9">
        <v>116.35669</v>
      </c>
      <c r="CO142" s="63">
        <v>2</v>
      </c>
      <c r="CP142" s="63">
        <v>57</v>
      </c>
      <c r="CQ142" s="63">
        <v>0</v>
      </c>
      <c r="CR142" s="63">
        <v>30.54</v>
      </c>
      <c r="CS142" s="63">
        <v>187.7</v>
      </c>
      <c r="CT142" s="66" t="s">
        <v>87</v>
      </c>
      <c r="CU142" s="88">
        <v>0.24907407407407409</v>
      </c>
      <c r="CV142" s="63">
        <v>-441</v>
      </c>
      <c r="CW142" s="63">
        <v>8.4</v>
      </c>
      <c r="CX142" s="63">
        <v>-1</v>
      </c>
      <c r="CY142" s="63">
        <v>322.10000000000002</v>
      </c>
      <c r="CZ142" s="63">
        <v>-27.9</v>
      </c>
      <c r="DA142" s="66" t="s">
        <v>88</v>
      </c>
      <c r="DB142" s="63">
        <v>1.9</v>
      </c>
      <c r="DC142" s="66">
        <v>-6.6020000000000003</v>
      </c>
    </row>
    <row r="143" spans="1:107" s="63" customFormat="1">
      <c r="A143" s="67"/>
      <c r="E143" s="95"/>
      <c r="F143" s="95"/>
      <c r="G143" s="95"/>
      <c r="H143" s="222"/>
      <c r="I143" s="63">
        <v>33</v>
      </c>
      <c r="J143" s="66" t="s">
        <v>94</v>
      </c>
      <c r="K143" s="292">
        <v>4851.2</v>
      </c>
      <c r="L143" s="292">
        <v>209.2</v>
      </c>
      <c r="M143" s="312">
        <f t="shared" si="13"/>
        <v>1.6786973308712438</v>
      </c>
      <c r="N143" s="63">
        <v>6.1992999999999999E-2</v>
      </c>
      <c r="O143" s="63">
        <v>2.0597000000000001E-2</v>
      </c>
      <c r="P143" s="286">
        <v>0.11193</v>
      </c>
      <c r="Q143" s="63">
        <v>4.1194000000000001E-2</v>
      </c>
      <c r="R143" s="63">
        <v>9.0162999999999997E-3</v>
      </c>
      <c r="S143" s="63">
        <v>5.2753000000000001E-3</v>
      </c>
      <c r="T143" s="63">
        <v>8.5372E-3</v>
      </c>
      <c r="U143" s="63">
        <v>5.1488000000000003E-3</v>
      </c>
      <c r="V143" s="63">
        <v>1.8589</v>
      </c>
      <c r="W143" s="63">
        <v>1.7191000000000001</v>
      </c>
      <c r="X143" s="312">
        <v>1.7889999999999999</v>
      </c>
      <c r="Y143" s="63">
        <v>6.9861999999999994E-2</v>
      </c>
      <c r="Z143" s="63">
        <v>0.59501000000000004</v>
      </c>
      <c r="AA143" s="63">
        <v>0.59697999999999996</v>
      </c>
      <c r="AB143" s="63">
        <v>0.59570000000000001</v>
      </c>
      <c r="AC143" s="63">
        <v>1.9697999999999998E-3</v>
      </c>
      <c r="AD143" s="63">
        <v>4.2365E-2</v>
      </c>
      <c r="AE143" s="63">
        <v>0.60302999999999995</v>
      </c>
      <c r="AF143" s="63">
        <v>3.0409999999999999E-3</v>
      </c>
      <c r="AG143" s="63">
        <v>0.61400999999999994</v>
      </c>
      <c r="AH143" s="63">
        <v>2.8969999999999998E-3</v>
      </c>
      <c r="AI143" s="63">
        <v>120</v>
      </c>
      <c r="AJ143" s="63">
        <v>0.59308000000000005</v>
      </c>
      <c r="AK143" s="63">
        <v>0.59677000000000002</v>
      </c>
      <c r="AL143" s="63">
        <v>0.59570000000000001</v>
      </c>
      <c r="AM143" s="63">
        <v>3.6841999999999999E-3</v>
      </c>
      <c r="AN143" s="63">
        <v>6.1918000000000001E-2</v>
      </c>
      <c r="AO143" s="63">
        <v>0.62012</v>
      </c>
      <c r="AP143" s="63">
        <v>1.2403E-3</v>
      </c>
      <c r="AQ143" s="63">
        <v>0.66895000000000004</v>
      </c>
      <c r="AR143" s="63">
        <v>2.0263999999999998E-3</v>
      </c>
      <c r="AS143" s="63">
        <v>1.6485E-3</v>
      </c>
      <c r="AT143" s="63">
        <v>4.9976000000000003E-4</v>
      </c>
      <c r="AU143" s="63">
        <v>2.9461999999999999E-2</v>
      </c>
      <c r="AV143" s="63">
        <v>2.1725000000000001E-2</v>
      </c>
      <c r="AW143" s="63">
        <v>2.3693E-3</v>
      </c>
      <c r="AX143" s="63">
        <v>1.1563000000000001E-3</v>
      </c>
      <c r="AY143" s="83">
        <v>6.2199999999999994E-5</v>
      </c>
      <c r="AZ143" s="83">
        <v>1.7900000000000001E-5</v>
      </c>
      <c r="BA143" s="83">
        <v>8.2700000000000004E-5</v>
      </c>
      <c r="BB143" s="63">
        <v>1.12E-4</v>
      </c>
      <c r="BC143" s="63">
        <v>2.4263000000000002E-3</v>
      </c>
      <c r="BD143" s="63">
        <v>2.0436999999999999E-3</v>
      </c>
      <c r="BE143" s="63">
        <v>0.14291999999999999</v>
      </c>
      <c r="BF143" s="63">
        <v>0.11504</v>
      </c>
      <c r="BG143" s="63">
        <v>4.4076999999999996E-3</v>
      </c>
      <c r="BH143" s="63">
        <v>4.7886999999999999E-3</v>
      </c>
      <c r="BI143" s="63">
        <v>4.6701000000000002E-4</v>
      </c>
      <c r="BJ143" s="63">
        <v>3.9765999999999998E-4</v>
      </c>
      <c r="BK143" s="63">
        <v>2.1785000000000001E-4</v>
      </c>
      <c r="BL143" s="63">
        <v>2.1083000000000001E-4</v>
      </c>
      <c r="BM143" s="63">
        <v>0.10072</v>
      </c>
      <c r="BN143" s="63">
        <v>8.2920000000000008E-3</v>
      </c>
      <c r="BO143" s="63">
        <v>5.5722000000000001E-2</v>
      </c>
      <c r="BP143" s="63">
        <v>3.6094000000000001E-2</v>
      </c>
      <c r="BQ143" s="63">
        <v>4.5907999999999997E-2</v>
      </c>
      <c r="BR143" s="63">
        <v>2.2527999999999999E-2</v>
      </c>
      <c r="BS143" s="63">
        <v>1.3879000000000001E-2</v>
      </c>
      <c r="BT143" s="63">
        <v>5.4808000000000003E-2</v>
      </c>
      <c r="BU143" s="63">
        <v>2.4004999999999999E-2</v>
      </c>
      <c r="BV143" s="63">
        <v>12.414</v>
      </c>
      <c r="BW143" s="63">
        <v>8.5809999999999995</v>
      </c>
      <c r="BX143" s="286">
        <v>2.1939000000000002</v>
      </c>
      <c r="BY143" s="63">
        <v>0.20982000000000001</v>
      </c>
      <c r="BZ143" s="63">
        <v>0.5</v>
      </c>
      <c r="CA143" s="63">
        <v>1.5</v>
      </c>
      <c r="CB143" s="292">
        <v>211.47</v>
      </c>
      <c r="CC143" s="63">
        <v>0.35899999999999999</v>
      </c>
      <c r="CD143" s="63">
        <v>7</v>
      </c>
      <c r="CE143" s="63">
        <v>10</v>
      </c>
      <c r="CF143" s="63">
        <v>0</v>
      </c>
      <c r="CG143" s="63">
        <v>7</v>
      </c>
      <c r="CH143" s="63">
        <v>37</v>
      </c>
      <c r="CI143" s="63">
        <v>47</v>
      </c>
      <c r="CJ143" s="292">
        <v>456.73</v>
      </c>
      <c r="CK143" s="63">
        <v>1</v>
      </c>
      <c r="CL143" s="9">
        <f t="shared" si="14"/>
        <v>0.28795631269662253</v>
      </c>
      <c r="CM143" s="9">
        <v>35.3078</v>
      </c>
      <c r="CN143" s="9">
        <v>140.31379999999999</v>
      </c>
      <c r="CO143" s="63">
        <v>2</v>
      </c>
      <c r="CP143" s="63">
        <v>57</v>
      </c>
      <c r="CQ143" s="63">
        <v>0</v>
      </c>
      <c r="CR143" s="63">
        <v>43.26</v>
      </c>
      <c r="CS143" s="63">
        <v>23.1</v>
      </c>
      <c r="CT143" s="66" t="s">
        <v>87</v>
      </c>
      <c r="CU143" s="88">
        <v>0.31821759259259258</v>
      </c>
      <c r="CV143" s="63">
        <v>1080</v>
      </c>
      <c r="CW143" s="63">
        <v>212</v>
      </c>
      <c r="CX143" s="63">
        <v>3.4</v>
      </c>
      <c r="CY143" s="63">
        <v>311.39999999999998</v>
      </c>
      <c r="CZ143" s="63">
        <v>-38.6</v>
      </c>
      <c r="DA143" s="66" t="s">
        <v>90</v>
      </c>
      <c r="DB143" s="63">
        <v>1.1000000000000001</v>
      </c>
      <c r="DC143" s="66">
        <v>7.3869999999999996</v>
      </c>
    </row>
    <row r="144" spans="1:107" s="63" customFormat="1">
      <c r="A144" s="67"/>
      <c r="E144" s="95"/>
      <c r="F144" s="95"/>
      <c r="G144" s="95"/>
      <c r="H144" s="222"/>
      <c r="I144" s="63">
        <v>33</v>
      </c>
      <c r="J144" s="66" t="s">
        <v>84</v>
      </c>
      <c r="K144" s="292">
        <v>5029.5</v>
      </c>
      <c r="L144" s="292">
        <v>320.2</v>
      </c>
      <c r="M144" s="312">
        <f t="shared" si="13"/>
        <v>3.5310734463276834</v>
      </c>
      <c r="N144" s="63">
        <v>0.16300000000000001</v>
      </c>
      <c r="O144" s="63">
        <v>4.9530999999999999E-2</v>
      </c>
      <c r="P144" s="286">
        <v>0.31457000000000002</v>
      </c>
      <c r="Q144" s="63">
        <v>9.9062999999999998E-2</v>
      </c>
      <c r="R144" s="63">
        <v>3.2444000000000001E-2</v>
      </c>
      <c r="S144" s="63">
        <v>1.9075999999999999E-2</v>
      </c>
      <c r="T144" s="63">
        <v>1.4583E-2</v>
      </c>
      <c r="U144" s="63">
        <v>8.6812E-3</v>
      </c>
      <c r="V144" s="63">
        <v>3.4727999999999999</v>
      </c>
      <c r="W144" s="63">
        <v>4.2786</v>
      </c>
      <c r="X144" s="312">
        <v>3.8757000000000001</v>
      </c>
      <c r="Y144" s="63">
        <v>0.40293000000000001</v>
      </c>
      <c r="Z144" s="63">
        <v>0.28253</v>
      </c>
      <c r="AA144" s="63">
        <v>0.28492000000000001</v>
      </c>
      <c r="AB144" s="63">
        <v>0.28320000000000001</v>
      </c>
      <c r="AC144" s="63">
        <v>2.3900000000000002E-3</v>
      </c>
      <c r="AD144" s="63">
        <v>0.32695000000000002</v>
      </c>
      <c r="AE144" s="63">
        <v>0.30640000000000001</v>
      </c>
      <c r="AF144" s="63">
        <v>3.1875000000000001E-2</v>
      </c>
      <c r="AG144" s="63">
        <v>0.31494</v>
      </c>
      <c r="AH144" s="63">
        <v>5.7247000000000001E-3</v>
      </c>
      <c r="AI144" s="63">
        <v>120</v>
      </c>
      <c r="AJ144" s="63">
        <v>0.28197</v>
      </c>
      <c r="AK144" s="63">
        <v>0.29464000000000001</v>
      </c>
      <c r="AL144" s="63">
        <v>0.29297000000000001</v>
      </c>
      <c r="AM144" s="63">
        <v>1.2671999999999999E-2</v>
      </c>
      <c r="AN144" s="63">
        <v>0.43639</v>
      </c>
      <c r="AO144" s="63">
        <v>0.3125</v>
      </c>
      <c r="AP144" s="63">
        <v>1.4137E-2</v>
      </c>
      <c r="AQ144" s="63">
        <v>0.38574000000000003</v>
      </c>
      <c r="AR144" s="63">
        <v>3.6806E-3</v>
      </c>
      <c r="AS144" s="63">
        <v>2.2894000000000001E-2</v>
      </c>
      <c r="AT144" s="63">
        <v>2.5943000000000001E-2</v>
      </c>
      <c r="AU144" s="63">
        <v>4.8298000000000001E-2</v>
      </c>
      <c r="AV144" s="63">
        <v>6.7782999999999996E-2</v>
      </c>
      <c r="AW144" s="63">
        <v>2.5305000000000002E-3</v>
      </c>
      <c r="AX144" s="63">
        <v>3.0620999999999999E-3</v>
      </c>
      <c r="AY144" s="63">
        <v>1.2768E-4</v>
      </c>
      <c r="AZ144" s="83">
        <v>2.55E-5</v>
      </c>
      <c r="BA144" s="63">
        <v>1.1963E-4</v>
      </c>
      <c r="BB144" s="83">
        <v>2.7500000000000001E-5</v>
      </c>
      <c r="BC144" s="63">
        <v>1.6989000000000001E-2</v>
      </c>
      <c r="BD144" s="63">
        <v>1.7668E-2</v>
      </c>
      <c r="BE144" s="63">
        <v>3.5425999999999999E-2</v>
      </c>
      <c r="BF144" s="63">
        <v>4.5835000000000001E-2</v>
      </c>
      <c r="BG144" s="63">
        <v>1.0187E-3</v>
      </c>
      <c r="BH144" s="63">
        <v>6.3529999999999999E-4</v>
      </c>
      <c r="BI144" s="63">
        <v>4.2695999999999999E-4</v>
      </c>
      <c r="BJ144" s="63">
        <v>4.1822000000000002E-4</v>
      </c>
      <c r="BK144" s="63">
        <v>1.049E-4</v>
      </c>
      <c r="BL144" s="63">
        <v>1.1853000000000001E-4</v>
      </c>
      <c r="BM144" s="63">
        <v>0.71743999999999997</v>
      </c>
      <c r="BN144" s="63">
        <v>0.14419000000000001</v>
      </c>
      <c r="BO144" s="63">
        <v>0.48331000000000002</v>
      </c>
      <c r="BP144" s="63">
        <v>9.0269000000000002E-2</v>
      </c>
      <c r="BQ144" s="63">
        <v>0.28678999999999999</v>
      </c>
      <c r="BR144" s="63">
        <v>4.8596E-2</v>
      </c>
      <c r="BS144" s="63">
        <v>0.27792</v>
      </c>
      <c r="BT144" s="63">
        <v>0.43064999999999998</v>
      </c>
      <c r="BU144" s="63">
        <v>0.15215999999999999</v>
      </c>
      <c r="BV144" s="63">
        <v>9.6958000000000002</v>
      </c>
      <c r="BW144" s="63">
        <v>6.4668000000000001</v>
      </c>
      <c r="BX144" s="286">
        <v>2.5015999999999998</v>
      </c>
      <c r="BY144" s="63">
        <v>0.22045000000000001</v>
      </c>
      <c r="BZ144" s="63">
        <v>0.2</v>
      </c>
      <c r="CA144" s="63">
        <v>2.5</v>
      </c>
      <c r="CB144" s="292">
        <v>317.37</v>
      </c>
      <c r="CC144" s="63">
        <v>0.33900000000000002</v>
      </c>
      <c r="CD144" s="63">
        <v>7</v>
      </c>
      <c r="CE144" s="63">
        <v>15</v>
      </c>
      <c r="CF144" s="63">
        <v>0</v>
      </c>
      <c r="CG144" s="63">
        <v>7</v>
      </c>
      <c r="CH144" s="63">
        <v>48</v>
      </c>
      <c r="CI144" s="63">
        <v>12</v>
      </c>
      <c r="CJ144" s="292">
        <v>410.61</v>
      </c>
      <c r="CK144" s="63">
        <v>1</v>
      </c>
      <c r="CL144" s="9">
        <f t="shared" si="14"/>
        <v>0.28786057692307693</v>
      </c>
      <c r="CM144" s="9">
        <v>-42.491</v>
      </c>
      <c r="CN144" s="9">
        <v>147.68100000000001</v>
      </c>
      <c r="CO144" s="63">
        <v>2</v>
      </c>
      <c r="CP144" s="63">
        <v>57</v>
      </c>
      <c r="CQ144" s="63">
        <v>0</v>
      </c>
      <c r="CR144" s="63">
        <v>44.84</v>
      </c>
      <c r="CS144" s="63">
        <v>152</v>
      </c>
      <c r="CT144" s="66" t="s">
        <v>87</v>
      </c>
      <c r="CU144" s="100" t="s">
        <v>124</v>
      </c>
      <c r="CV144" s="63">
        <v>291</v>
      </c>
      <c r="CW144" s="63">
        <v>321.10000000000002</v>
      </c>
      <c r="CX144" s="63">
        <v>0.3</v>
      </c>
      <c r="CY144" s="63">
        <v>323.60000000000002</v>
      </c>
      <c r="CZ144" s="63">
        <v>-26.4</v>
      </c>
      <c r="DA144" s="66" t="s">
        <v>88</v>
      </c>
      <c r="DB144" s="63">
        <v>3.1</v>
      </c>
      <c r="DC144" s="66">
        <v>-0.65900000000000003</v>
      </c>
    </row>
    <row r="145" spans="1:107" s="63" customFormat="1">
      <c r="A145" s="67"/>
      <c r="E145" s="95"/>
      <c r="F145" s="95"/>
      <c r="G145" s="95"/>
      <c r="H145" s="222"/>
      <c r="I145" s="63">
        <v>33</v>
      </c>
      <c r="J145" s="66" t="s">
        <v>85</v>
      </c>
      <c r="K145" s="292">
        <v>5361.5</v>
      </c>
      <c r="L145" s="292">
        <v>285</v>
      </c>
      <c r="M145" s="312">
        <f t="shared" ref="M145:M176" si="15">1/AB145</f>
        <v>3.7926195623317023</v>
      </c>
      <c r="N145" s="63">
        <v>8.6573999999999998E-2</v>
      </c>
      <c r="O145" s="63">
        <v>2.0625999999999999E-2</v>
      </c>
      <c r="P145" s="286">
        <v>0.13969000000000001</v>
      </c>
      <c r="Q145" s="63">
        <v>4.1251000000000003E-2</v>
      </c>
      <c r="R145" s="63">
        <v>1.5353E-2</v>
      </c>
      <c r="S145" s="63">
        <v>9.1024000000000001E-3</v>
      </c>
      <c r="T145" s="63">
        <v>1.5543E-2</v>
      </c>
      <c r="U145" s="63">
        <v>9.0247999999999995E-3</v>
      </c>
      <c r="V145" s="63">
        <v>4.3943000000000003</v>
      </c>
      <c r="W145" s="63">
        <v>3.7229999999999999</v>
      </c>
      <c r="X145" s="312">
        <v>4.0586000000000002</v>
      </c>
      <c r="Y145" s="63">
        <v>0.33563999999999999</v>
      </c>
      <c r="Z145" s="63">
        <v>0.26075999999999999</v>
      </c>
      <c r="AA145" s="63">
        <v>0.26436999999999999</v>
      </c>
      <c r="AB145" s="63">
        <v>0.26367000000000002</v>
      </c>
      <c r="AC145" s="63">
        <v>3.6085000000000002E-3</v>
      </c>
      <c r="AD145" s="63">
        <v>2.4673E-2</v>
      </c>
      <c r="AE145" s="63">
        <v>0.26611000000000001</v>
      </c>
      <c r="AF145" s="63">
        <v>4.3483999999999997E-3</v>
      </c>
      <c r="AG145" s="63">
        <v>0.29053000000000001</v>
      </c>
      <c r="AH145" s="63">
        <v>1.9651999999999998E-3</v>
      </c>
      <c r="AI145" s="63">
        <v>80</v>
      </c>
      <c r="AJ145" s="63">
        <v>0.20763000000000001</v>
      </c>
      <c r="AK145" s="63">
        <v>0.23698</v>
      </c>
      <c r="AL145" s="63">
        <v>0.21484</v>
      </c>
      <c r="AM145" s="63">
        <v>2.9354999999999999E-2</v>
      </c>
      <c r="AN145" s="63">
        <v>0.11717</v>
      </c>
      <c r="AO145" s="63">
        <v>0.30273</v>
      </c>
      <c r="AP145" s="63">
        <v>4.2021999999999997E-3</v>
      </c>
      <c r="AQ145" s="63">
        <v>0.47852</v>
      </c>
      <c r="AR145" s="63">
        <v>1.2791E-3</v>
      </c>
      <c r="AS145" s="63">
        <v>6.9525999999999998E-3</v>
      </c>
      <c r="AT145" s="63">
        <v>9.8028999999999998E-3</v>
      </c>
      <c r="AU145" s="63">
        <v>6.7662E-3</v>
      </c>
      <c r="AV145" s="63">
        <v>4.1746999999999999E-3</v>
      </c>
      <c r="AW145" s="63">
        <v>2.8968E-4</v>
      </c>
      <c r="AX145" s="63">
        <v>1.0543E-4</v>
      </c>
      <c r="AY145" s="63">
        <v>1.0532E-4</v>
      </c>
      <c r="AZ145" s="83">
        <v>7.5500000000000006E-5</v>
      </c>
      <c r="BA145" s="83">
        <v>3.1699999999999998E-5</v>
      </c>
      <c r="BB145" s="83">
        <v>3.1000000000000001E-5</v>
      </c>
      <c r="BC145" s="63">
        <v>2.6110999999999999E-2</v>
      </c>
      <c r="BD145" s="63">
        <v>3.5248000000000002E-2</v>
      </c>
      <c r="BE145" s="63">
        <v>1.4949E-2</v>
      </c>
      <c r="BF145" s="63">
        <v>1.2316000000000001E-2</v>
      </c>
      <c r="BG145" s="63">
        <v>5.7450999999999997E-4</v>
      </c>
      <c r="BH145" s="63">
        <v>6.2065999999999998E-4</v>
      </c>
      <c r="BI145" s="83">
        <v>8.6199999999999995E-5</v>
      </c>
      <c r="BJ145" s="83">
        <v>7.0900000000000002E-5</v>
      </c>
      <c r="BK145" s="83">
        <v>3.29E-5</v>
      </c>
      <c r="BL145" s="83">
        <v>2.5700000000000001E-5</v>
      </c>
      <c r="BM145" s="63">
        <v>0.31347999999999998</v>
      </c>
      <c r="BN145" s="63">
        <v>6.234E-2</v>
      </c>
      <c r="BO145" s="63">
        <v>0.20422000000000001</v>
      </c>
      <c r="BP145" s="63">
        <v>0.17398</v>
      </c>
      <c r="BQ145" s="63">
        <v>0.18909999999999999</v>
      </c>
      <c r="BR145" s="63">
        <v>6.2473000000000001E-2</v>
      </c>
      <c r="BS145" s="63">
        <v>2.1382999999999999E-2</v>
      </c>
      <c r="BT145" s="63">
        <v>0.12436999999999999</v>
      </c>
      <c r="BU145" s="63">
        <v>8.8256000000000001E-2</v>
      </c>
      <c r="BV145" s="63">
        <v>9.0989000000000004</v>
      </c>
      <c r="BW145" s="63">
        <v>6.0266000000000002</v>
      </c>
      <c r="BX145" s="286">
        <v>1.6577</v>
      </c>
      <c r="BY145" s="63">
        <v>0.28563</v>
      </c>
      <c r="BZ145" s="63">
        <v>0.1</v>
      </c>
      <c r="CA145" s="63">
        <v>2</v>
      </c>
      <c r="CB145" s="292">
        <v>286.07</v>
      </c>
      <c r="CC145" s="63">
        <v>0.36299999999999999</v>
      </c>
      <c r="CD145" s="63">
        <v>7</v>
      </c>
      <c r="CE145" s="63">
        <v>30</v>
      </c>
      <c r="CF145" s="63">
        <v>0</v>
      </c>
      <c r="CG145" s="63">
        <v>7</v>
      </c>
      <c r="CH145" s="63">
        <v>50</v>
      </c>
      <c r="CI145" s="63">
        <v>18</v>
      </c>
      <c r="CJ145" s="292">
        <v>649.39</v>
      </c>
      <c r="CK145" s="63">
        <v>1</v>
      </c>
      <c r="CL145" s="9">
        <f t="shared" ref="CL145:CL176" si="16">K145/(((CG145*3600)+(CH145*60)+CI145)-((CO145*3600)+(CP145*60)+CQ145))</f>
        <v>0.30466530287532673</v>
      </c>
      <c r="CM145" s="9">
        <v>-22.1845</v>
      </c>
      <c r="CN145" s="9">
        <v>166.8459</v>
      </c>
      <c r="CO145" s="63">
        <v>2</v>
      </c>
      <c r="CP145" s="63">
        <v>57</v>
      </c>
      <c r="CQ145" s="63">
        <v>0</v>
      </c>
      <c r="CR145" s="63">
        <v>47.72</v>
      </c>
      <c r="CS145" s="63">
        <v>116.2</v>
      </c>
      <c r="CT145" s="66" t="s">
        <v>87</v>
      </c>
      <c r="CU145" s="88">
        <v>0.32385416666666667</v>
      </c>
      <c r="CV145" s="63">
        <v>7.5</v>
      </c>
      <c r="CW145" s="63">
        <v>286.5</v>
      </c>
      <c r="CX145" s="63">
        <v>1.3</v>
      </c>
      <c r="CY145" s="63">
        <v>311.7</v>
      </c>
      <c r="CZ145" s="63">
        <v>-38.299999999999997</v>
      </c>
      <c r="DA145" s="66" t="s">
        <v>88</v>
      </c>
      <c r="DB145" s="63">
        <v>3</v>
      </c>
      <c r="DC145" s="66">
        <v>21.42</v>
      </c>
    </row>
    <row r="146" spans="1:107" s="63" customFormat="1">
      <c r="A146" s="67"/>
      <c r="E146" s="95"/>
      <c r="F146" s="95"/>
      <c r="G146" s="95"/>
      <c r="H146" s="222"/>
      <c r="I146" s="63">
        <v>33</v>
      </c>
      <c r="J146" s="66" t="s">
        <v>45</v>
      </c>
      <c r="K146" s="292">
        <v>5500</v>
      </c>
      <c r="L146" s="292">
        <v>195</v>
      </c>
      <c r="M146" s="312">
        <f t="shared" si="15"/>
        <v>9.8697196999605215</v>
      </c>
      <c r="N146" s="63">
        <v>0.61658999999999997</v>
      </c>
      <c r="O146" s="63">
        <v>9.4335000000000002E-2</v>
      </c>
      <c r="P146" s="286">
        <v>1.1798</v>
      </c>
      <c r="Q146" s="63">
        <v>0.18867</v>
      </c>
      <c r="R146" s="63">
        <v>5.8907000000000001E-2</v>
      </c>
      <c r="S146" s="63">
        <v>3.6683E-2</v>
      </c>
      <c r="T146" s="63">
        <v>3.8487E-2</v>
      </c>
      <c r="U146" s="63">
        <v>2.2072999999999999E-2</v>
      </c>
      <c r="V146" s="63">
        <v>10.526999999999999</v>
      </c>
      <c r="W146" s="63">
        <v>10.397</v>
      </c>
      <c r="X146" s="312">
        <v>10.462</v>
      </c>
      <c r="Y146" s="63">
        <v>6.4547999999999994E-2</v>
      </c>
      <c r="Z146" s="63">
        <v>0.10081</v>
      </c>
      <c r="AA146" s="63">
        <v>0.10209</v>
      </c>
      <c r="AB146" s="63">
        <v>0.10131999999999999</v>
      </c>
      <c r="AC146" s="83">
        <v>1.2776E-3</v>
      </c>
      <c r="AD146" s="63">
        <v>4.6788999999999996</v>
      </c>
      <c r="AE146" s="63">
        <v>0.18920999999999999</v>
      </c>
      <c r="AF146" s="63">
        <v>2.7171000000000001E-2</v>
      </c>
      <c r="AG146" s="63">
        <v>0.19775000000000001</v>
      </c>
      <c r="AH146" s="63">
        <v>4.6588000000000003E-3</v>
      </c>
      <c r="AI146" s="63">
        <v>150</v>
      </c>
      <c r="AJ146" s="63">
        <v>9.7445000000000004E-2</v>
      </c>
      <c r="AK146" s="63">
        <v>0.10391</v>
      </c>
      <c r="AL146" s="63">
        <v>0.10254000000000001</v>
      </c>
      <c r="AM146" s="63">
        <v>6.4600999999999999E-3</v>
      </c>
      <c r="AN146" s="63">
        <v>10.959</v>
      </c>
      <c r="AO146" s="63">
        <v>0.14648</v>
      </c>
      <c r="AP146" s="63">
        <v>5.0536999999999999E-2</v>
      </c>
      <c r="AQ146" s="63">
        <v>0.22949</v>
      </c>
      <c r="AR146" s="63">
        <v>1.7975000000000001E-2</v>
      </c>
      <c r="AS146" s="63">
        <v>0.22783999999999999</v>
      </c>
      <c r="AT146" s="63">
        <v>0.23793</v>
      </c>
      <c r="AU146" s="63">
        <v>1.9246000000000001E-3</v>
      </c>
      <c r="AV146" s="63">
        <v>1.8261E-3</v>
      </c>
      <c r="AW146" s="83">
        <v>2.0011000000000001E-4</v>
      </c>
      <c r="AX146" s="83">
        <v>2.7724E-4</v>
      </c>
      <c r="AY146" s="83">
        <v>1.6199999999999999E-6</v>
      </c>
      <c r="AZ146" s="83">
        <v>8.4499999999999996E-7</v>
      </c>
      <c r="BA146" s="83">
        <v>3.4199999999999998E-5</v>
      </c>
      <c r="BB146" s="83">
        <v>3.79E-5</v>
      </c>
      <c r="BC146" s="63">
        <v>7.1120000000000003E-2</v>
      </c>
      <c r="BD146" s="63">
        <v>9.0151999999999996E-2</v>
      </c>
      <c r="BE146" s="63">
        <v>7.2579999999999997E-3</v>
      </c>
      <c r="BF146" s="63">
        <v>9.4508999999999999E-3</v>
      </c>
      <c r="BG146" s="63">
        <v>3.0028999999999999E-4</v>
      </c>
      <c r="BH146" s="63">
        <v>4.0950999999999997E-4</v>
      </c>
      <c r="BI146" s="83">
        <v>8.5900000000000001E-5</v>
      </c>
      <c r="BJ146" s="83">
        <v>8.1100000000000006E-5</v>
      </c>
      <c r="BK146" s="83">
        <v>1.1600000000000001E-5</v>
      </c>
      <c r="BL146" s="83">
        <v>8.6899999999999998E-6</v>
      </c>
      <c r="BM146" s="63">
        <v>15.228999999999999</v>
      </c>
      <c r="BN146" s="63">
        <v>5.4477000000000002</v>
      </c>
      <c r="BO146" s="63">
        <v>2.9274</v>
      </c>
      <c r="BP146" s="63">
        <v>2.2822</v>
      </c>
      <c r="BQ146" s="63">
        <v>2.6048</v>
      </c>
      <c r="BR146" s="63">
        <v>3.2511999999999999</v>
      </c>
      <c r="BS146" s="63">
        <v>0.45628000000000002</v>
      </c>
      <c r="BT146" s="63">
        <v>12.625</v>
      </c>
      <c r="BU146" s="63">
        <v>6.3441999999999998</v>
      </c>
      <c r="BV146" s="63">
        <v>20.027999999999999</v>
      </c>
      <c r="BW146" s="63">
        <v>12.877000000000001</v>
      </c>
      <c r="BX146" s="286">
        <v>5.8467000000000002</v>
      </c>
      <c r="BY146" s="63">
        <v>0.45965</v>
      </c>
      <c r="BZ146" s="63">
        <v>0.05</v>
      </c>
      <c r="CA146" s="63">
        <v>2</v>
      </c>
      <c r="CB146" s="292">
        <v>197.34</v>
      </c>
      <c r="CC146" s="63">
        <v>0.33900000000000002</v>
      </c>
      <c r="CD146" s="63">
        <v>7</v>
      </c>
      <c r="CE146" s="63">
        <v>45</v>
      </c>
      <c r="CF146" s="63">
        <v>0</v>
      </c>
      <c r="CG146" s="63">
        <v>8</v>
      </c>
      <c r="CH146" s="63">
        <v>11</v>
      </c>
      <c r="CI146" s="63">
        <v>17</v>
      </c>
      <c r="CJ146" s="292">
        <v>755.1</v>
      </c>
      <c r="CK146" s="63">
        <v>1</v>
      </c>
      <c r="CL146" s="9">
        <f t="shared" si="16"/>
        <v>0.29166887627936577</v>
      </c>
      <c r="CM146" s="9">
        <v>44.1999</v>
      </c>
      <c r="CN146" s="9">
        <v>131.97730000000001</v>
      </c>
      <c r="CO146" s="63">
        <v>2</v>
      </c>
      <c r="CP146" s="63">
        <v>57</v>
      </c>
      <c r="CQ146" s="63">
        <v>0</v>
      </c>
      <c r="CR146" s="63">
        <v>49.19</v>
      </c>
      <c r="CS146" s="63">
        <v>10.3</v>
      </c>
      <c r="CT146" s="66" t="s">
        <v>87</v>
      </c>
      <c r="CU146" s="88">
        <v>0.34052083333333333</v>
      </c>
      <c r="CV146" s="63">
        <v>935.1</v>
      </c>
      <c r="CW146" s="63">
        <v>194.8</v>
      </c>
      <c r="CX146" s="63">
        <v>0.5</v>
      </c>
      <c r="CY146" s="63">
        <v>329.5</v>
      </c>
      <c r="CZ146" s="63">
        <v>-20.5</v>
      </c>
      <c r="DA146" s="66" t="s">
        <v>88</v>
      </c>
      <c r="DB146" s="63">
        <v>4.7</v>
      </c>
      <c r="DC146" s="66">
        <v>2.907</v>
      </c>
    </row>
    <row r="147" spans="1:107" s="63" customFormat="1">
      <c r="A147" s="67"/>
      <c r="E147" s="95"/>
      <c r="F147" s="95"/>
      <c r="G147" s="95"/>
      <c r="H147" s="222"/>
      <c r="I147" s="63">
        <v>33</v>
      </c>
      <c r="J147" s="66" t="s">
        <v>119</v>
      </c>
      <c r="K147" s="292">
        <v>7254</v>
      </c>
      <c r="L147" s="292">
        <v>221.5</v>
      </c>
      <c r="M147" s="312">
        <f t="shared" si="15"/>
        <v>7.5500188750471873</v>
      </c>
      <c r="N147" s="63">
        <v>0.40837000000000001</v>
      </c>
      <c r="O147" s="63">
        <v>4.9022999999999997E-2</v>
      </c>
      <c r="P147" s="286">
        <v>0.62217999999999996</v>
      </c>
      <c r="Q147" s="63">
        <v>9.8044999999999993E-2</v>
      </c>
      <c r="R147" s="63">
        <v>1.3197E-2</v>
      </c>
      <c r="S147" s="63">
        <v>7.8012000000000003E-3</v>
      </c>
      <c r="T147" s="63">
        <v>1.5938000000000001E-2</v>
      </c>
      <c r="U147" s="63">
        <v>9.3153999999999997E-3</v>
      </c>
      <c r="V147" s="63">
        <v>6.6923000000000004</v>
      </c>
      <c r="W147" s="63">
        <v>6.4718999999999998</v>
      </c>
      <c r="X147" s="312">
        <v>6.5820999999999996</v>
      </c>
      <c r="Y147" s="63">
        <v>0.11024</v>
      </c>
      <c r="Z147" s="63">
        <v>0.13244</v>
      </c>
      <c r="AA147" s="63">
        <v>0.13245000000000001</v>
      </c>
      <c r="AB147" s="63">
        <v>0.13245000000000001</v>
      </c>
      <c r="AC147" s="83">
        <v>1.0900000000000001E-5</v>
      </c>
      <c r="AD147" s="63">
        <v>3.8401000000000001</v>
      </c>
      <c r="AE147" s="63">
        <v>0.17151</v>
      </c>
      <c r="AF147" s="63">
        <v>4.1520999999999997E-3</v>
      </c>
      <c r="AG147" s="63">
        <v>0.17760999999999999</v>
      </c>
      <c r="AH147" s="63">
        <v>1.4590000000000001E-2</v>
      </c>
      <c r="AI147" s="63">
        <v>120</v>
      </c>
      <c r="AJ147" s="63">
        <v>0.2853</v>
      </c>
      <c r="AK147" s="63">
        <v>0.29903000000000002</v>
      </c>
      <c r="AL147" s="63">
        <v>0.29785</v>
      </c>
      <c r="AM147" s="63">
        <v>1.3724E-2</v>
      </c>
      <c r="AN147" s="63">
        <v>0.17430000000000001</v>
      </c>
      <c r="AO147" s="63">
        <v>0.3125</v>
      </c>
      <c r="AP147" s="63">
        <v>1.9729000000000001E-3</v>
      </c>
      <c r="AQ147" s="63">
        <v>0.34179999999999999</v>
      </c>
      <c r="AR147" s="63">
        <v>2.6194999999999999E-3</v>
      </c>
      <c r="AS147" s="63">
        <v>1.8454999999999999E-3</v>
      </c>
      <c r="AT147" s="63">
        <v>1.8109000000000001E-3</v>
      </c>
      <c r="AU147" s="63">
        <v>2.1705000000000001E-3</v>
      </c>
      <c r="AV147" s="63">
        <v>9.0693000000000002E-4</v>
      </c>
      <c r="AW147" s="63">
        <v>7.4516000000000003E-4</v>
      </c>
      <c r="AX147" s="63">
        <v>9.8492000000000002E-4</v>
      </c>
      <c r="AY147" s="83">
        <v>9.9900000000000002E-5</v>
      </c>
      <c r="AZ147" s="83">
        <v>2.5899999999999999E-5</v>
      </c>
      <c r="BA147" s="83">
        <v>3.6999999999999998E-5</v>
      </c>
      <c r="BB147" s="83">
        <v>2.0800000000000001E-5</v>
      </c>
      <c r="BC147" s="63">
        <v>7.4037E-3</v>
      </c>
      <c r="BD147" s="63">
        <v>8.4349999999999998E-3</v>
      </c>
      <c r="BE147" s="63">
        <v>8.1664000000000007E-3</v>
      </c>
      <c r="BF147" s="63">
        <v>7.0682999999999996E-3</v>
      </c>
      <c r="BG147" s="63">
        <v>3.7655000000000002E-4</v>
      </c>
      <c r="BH147" s="63">
        <v>3.4508E-4</v>
      </c>
      <c r="BI147" s="83">
        <v>9.9900000000000002E-5</v>
      </c>
      <c r="BJ147" s="83">
        <v>6.9800000000000003E-5</v>
      </c>
      <c r="BK147" s="83">
        <v>1.6699999999999999E-5</v>
      </c>
      <c r="BL147" s="83">
        <v>1.0900000000000001E-5</v>
      </c>
      <c r="BM147" s="63">
        <v>5.1412000000000004</v>
      </c>
      <c r="BN147" s="63">
        <v>0.52527999999999997</v>
      </c>
      <c r="BO147" s="63">
        <v>0.19789000000000001</v>
      </c>
      <c r="BP147" s="63">
        <v>0.30004999999999998</v>
      </c>
      <c r="BQ147" s="63">
        <v>0.24897</v>
      </c>
      <c r="BR147" s="63">
        <v>3.4001000000000003E-2</v>
      </c>
      <c r="BS147" s="63">
        <v>7.2237999999999997E-2</v>
      </c>
      <c r="BT147" s="63">
        <v>4.8921999999999999</v>
      </c>
      <c r="BU147" s="63">
        <v>0.52637999999999996</v>
      </c>
      <c r="BV147" s="63">
        <v>47.143999999999998</v>
      </c>
      <c r="BW147" s="63">
        <v>28.841000000000001</v>
      </c>
      <c r="BX147" s="286">
        <v>20.65</v>
      </c>
      <c r="BY147" s="63">
        <v>0.85416999999999998</v>
      </c>
      <c r="BZ147" s="63">
        <v>0.1</v>
      </c>
      <c r="CA147" s="63">
        <v>1.5</v>
      </c>
      <c r="CB147" s="292">
        <v>222.26</v>
      </c>
      <c r="CC147" s="63">
        <v>0.34499999999999997</v>
      </c>
      <c r="CD147" s="63">
        <v>9</v>
      </c>
      <c r="CE147" s="63">
        <v>35</v>
      </c>
      <c r="CF147" s="63">
        <v>0</v>
      </c>
      <c r="CG147" s="63">
        <v>9</v>
      </c>
      <c r="CH147" s="63">
        <v>50</v>
      </c>
      <c r="CI147" s="63">
        <v>22</v>
      </c>
      <c r="CJ147" s="292">
        <v>914.29</v>
      </c>
      <c r="CK147" s="63">
        <v>1</v>
      </c>
      <c r="CL147" s="9">
        <f t="shared" si="16"/>
        <v>0.29247641319248446</v>
      </c>
      <c r="CM147" s="9">
        <v>53.105800000000002</v>
      </c>
      <c r="CN147" s="9">
        <v>157.7139</v>
      </c>
      <c r="CO147" s="63">
        <v>2</v>
      </c>
      <c r="CP147" s="63">
        <v>57</v>
      </c>
      <c r="CQ147" s="63">
        <v>0</v>
      </c>
      <c r="CR147" s="63">
        <v>64.89</v>
      </c>
      <c r="CS147" s="63">
        <v>23.4</v>
      </c>
      <c r="CT147" s="66" t="s">
        <v>87</v>
      </c>
      <c r="CU147" s="88">
        <v>0.40819444444444447</v>
      </c>
      <c r="CV147" s="63">
        <v>1284</v>
      </c>
      <c r="CW147" s="63">
        <v>224.7</v>
      </c>
      <c r="CX147" s="63">
        <v>3.7</v>
      </c>
      <c r="CY147" s="63">
        <v>320.7</v>
      </c>
      <c r="CZ147" s="63">
        <v>-29.3</v>
      </c>
      <c r="DA147" s="66" t="s">
        <v>88</v>
      </c>
      <c r="DB147" s="63">
        <v>4.8</v>
      </c>
      <c r="DC147" s="66">
        <v>7.8479999999999999</v>
      </c>
    </row>
    <row r="148" spans="1:107" s="63" customFormat="1">
      <c r="A148" s="67"/>
      <c r="E148" s="95"/>
      <c r="F148" s="95"/>
      <c r="G148" s="95"/>
      <c r="H148" s="222"/>
      <c r="I148" s="63">
        <v>33</v>
      </c>
      <c r="J148" s="66" t="s">
        <v>96</v>
      </c>
      <c r="K148" s="292">
        <v>8619.6</v>
      </c>
      <c r="L148" s="292">
        <v>311.7</v>
      </c>
      <c r="M148" s="312">
        <f t="shared" si="15"/>
        <v>6.1595318755774562</v>
      </c>
      <c r="N148" s="63">
        <v>7.5547000000000003E-2</v>
      </c>
      <c r="O148" s="63">
        <v>2.6185E-2</v>
      </c>
      <c r="P148" s="286">
        <v>0.1207</v>
      </c>
      <c r="Q148" s="63">
        <v>5.237E-2</v>
      </c>
      <c r="R148" s="63">
        <v>1.1435000000000001E-2</v>
      </c>
      <c r="S148" s="63">
        <v>6.5814999999999997E-3</v>
      </c>
      <c r="T148" s="63">
        <v>1.5272000000000001E-2</v>
      </c>
      <c r="U148" s="63">
        <v>8.8144E-3</v>
      </c>
      <c r="V148" s="63">
        <v>5.9755000000000003</v>
      </c>
      <c r="W148" s="63">
        <v>6.3017000000000003</v>
      </c>
      <c r="X148" s="312">
        <v>6.1386000000000003</v>
      </c>
      <c r="Y148" s="63">
        <v>0.16311</v>
      </c>
      <c r="Z148" s="63">
        <v>0.16156999999999999</v>
      </c>
      <c r="AA148" s="63">
        <v>0.16358</v>
      </c>
      <c r="AB148" s="63">
        <v>0.16234999999999999</v>
      </c>
      <c r="AC148" s="63">
        <v>2.0144999999999998E-3</v>
      </c>
      <c r="AD148" s="63">
        <v>8.9260999999999993E-2</v>
      </c>
      <c r="AE148" s="63">
        <v>0.16602</v>
      </c>
      <c r="AF148" s="63">
        <v>9.9577999999999993E-3</v>
      </c>
      <c r="AG148" s="63">
        <v>0.18920999999999999</v>
      </c>
      <c r="AH148" s="63">
        <v>4.3429000000000002E-3</v>
      </c>
      <c r="AI148" s="63">
        <v>120</v>
      </c>
      <c r="AJ148" s="63">
        <v>0.13905999999999999</v>
      </c>
      <c r="AK148" s="63">
        <v>0.16861000000000001</v>
      </c>
      <c r="AL148" s="63">
        <v>0.15137</v>
      </c>
      <c r="AM148" s="63">
        <v>2.9548999999999999E-2</v>
      </c>
      <c r="AN148" s="63">
        <v>4.5676000000000001E-2</v>
      </c>
      <c r="AO148" s="63">
        <v>0.16602</v>
      </c>
      <c r="AP148" s="63">
        <v>1.5357000000000001E-2</v>
      </c>
      <c r="AQ148" s="63">
        <v>0.21484</v>
      </c>
      <c r="AR148" s="63">
        <v>4.3321000000000002E-3</v>
      </c>
      <c r="AS148" s="63">
        <v>1.1681E-2</v>
      </c>
      <c r="AT148" s="63">
        <v>6.0191000000000003E-3</v>
      </c>
      <c r="AU148" s="63">
        <v>7.8658999999999999E-4</v>
      </c>
      <c r="AV148" s="63">
        <v>7.3828000000000001E-4</v>
      </c>
      <c r="AW148" s="83">
        <v>9.7600000000000001E-5</v>
      </c>
      <c r="AX148" s="63">
        <v>1.1862E-4</v>
      </c>
      <c r="AY148" s="83">
        <v>1.2300000000000001E-5</v>
      </c>
      <c r="AZ148" s="83">
        <v>2.0200000000000001E-6</v>
      </c>
      <c r="BA148" s="83">
        <v>8.0299999999999994E-6</v>
      </c>
      <c r="BB148" s="83">
        <v>9.7999999999999993E-6</v>
      </c>
      <c r="BC148" s="63">
        <v>2.4277E-2</v>
      </c>
      <c r="BD148" s="63">
        <v>3.3362999999999997E-2</v>
      </c>
      <c r="BE148" s="63">
        <v>6.8844000000000002E-4</v>
      </c>
      <c r="BF148" s="63">
        <v>5.6070000000000002E-4</v>
      </c>
      <c r="BG148" s="63">
        <v>1.5165E-4</v>
      </c>
      <c r="BH148" s="83">
        <v>7.7299999999999995E-5</v>
      </c>
      <c r="BI148" s="83">
        <v>3.3300000000000003E-5</v>
      </c>
      <c r="BJ148" s="83">
        <v>4.2200000000000003E-5</v>
      </c>
      <c r="BK148" s="83">
        <v>6.0599999999999996E-6</v>
      </c>
      <c r="BL148" s="83">
        <v>5.13E-6</v>
      </c>
      <c r="BM148" s="63">
        <v>0.22574</v>
      </c>
      <c r="BN148" s="63">
        <v>0.14151</v>
      </c>
      <c r="BO148" s="63">
        <v>7.0199999999999999E-2</v>
      </c>
      <c r="BP148" s="63">
        <v>0.12548999999999999</v>
      </c>
      <c r="BQ148" s="63">
        <v>9.7842999999999999E-2</v>
      </c>
      <c r="BR148" s="63">
        <v>5.4200999999999999E-2</v>
      </c>
      <c r="BS148" s="63">
        <v>3.9093000000000003E-2</v>
      </c>
      <c r="BT148" s="63">
        <v>0.12790000000000001</v>
      </c>
      <c r="BU148" s="63">
        <v>0.15153</v>
      </c>
      <c r="BV148" s="63">
        <v>10.555</v>
      </c>
      <c r="BW148" s="63">
        <v>7.6074999999999999</v>
      </c>
      <c r="BX148" s="286">
        <v>2.3071999999999999</v>
      </c>
      <c r="BY148" s="63">
        <v>0.11249000000000001</v>
      </c>
      <c r="BZ148" s="63">
        <v>0.1</v>
      </c>
      <c r="CA148" s="63">
        <v>1</v>
      </c>
      <c r="CB148" s="292">
        <v>315.36</v>
      </c>
      <c r="CC148" s="63">
        <v>0.36699999999999999</v>
      </c>
      <c r="CD148" s="63">
        <v>10</v>
      </c>
      <c r="CE148" s="63">
        <v>45</v>
      </c>
      <c r="CF148" s="63">
        <v>0</v>
      </c>
      <c r="CG148" s="63">
        <v>10</v>
      </c>
      <c r="CH148" s="63">
        <v>58</v>
      </c>
      <c r="CI148" s="63">
        <v>30</v>
      </c>
      <c r="CJ148" s="292">
        <v>475.1</v>
      </c>
      <c r="CK148" s="63">
        <v>1</v>
      </c>
      <c r="CL148" s="9">
        <f t="shared" si="16"/>
        <v>0.29835929387331256</v>
      </c>
      <c r="CM148" s="9">
        <v>-77.730999999999995</v>
      </c>
      <c r="CN148" s="9">
        <v>167.5881</v>
      </c>
      <c r="CO148" s="63">
        <v>2</v>
      </c>
      <c r="CP148" s="63">
        <v>57</v>
      </c>
      <c r="CQ148" s="63">
        <v>0</v>
      </c>
      <c r="CR148" s="63">
        <v>77.38</v>
      </c>
      <c r="CS148" s="63">
        <v>170.9</v>
      </c>
      <c r="CT148" s="66" t="s">
        <v>87</v>
      </c>
      <c r="CU148" s="88">
        <v>0.45612268518518517</v>
      </c>
      <c r="CV148" s="63">
        <v>1053</v>
      </c>
      <c r="CW148" s="63">
        <v>310.5</v>
      </c>
      <c r="CX148" s="63">
        <v>-1.7</v>
      </c>
      <c r="CY148" s="63">
        <v>343.8</v>
      </c>
      <c r="CZ148" s="63">
        <v>-6.2</v>
      </c>
      <c r="DA148" s="66" t="s">
        <v>90</v>
      </c>
      <c r="DC148" s="66">
        <v>-3.859</v>
      </c>
    </row>
    <row r="149" spans="1:107" s="63" customFormat="1">
      <c r="A149" s="67"/>
      <c r="E149" s="95"/>
      <c r="F149" s="95"/>
      <c r="G149" s="95"/>
      <c r="H149" s="222"/>
      <c r="I149" s="63">
        <v>33</v>
      </c>
      <c r="J149" s="66" t="s">
        <v>53</v>
      </c>
      <c r="K149" s="292">
        <v>10503</v>
      </c>
      <c r="L149" s="292">
        <v>269.60000000000002</v>
      </c>
      <c r="M149" s="312">
        <f t="shared" si="15"/>
        <v>12.603029768356313</v>
      </c>
      <c r="N149" s="63">
        <v>0.26234000000000002</v>
      </c>
      <c r="O149" s="63">
        <v>3.3871999999999999E-2</v>
      </c>
      <c r="P149" s="286">
        <v>0.43148999999999998</v>
      </c>
      <c r="Q149" s="63">
        <v>6.7745E-2</v>
      </c>
      <c r="R149" s="63">
        <v>1.6345999999999999E-2</v>
      </c>
      <c r="S149" s="63">
        <v>9.6024000000000005E-3</v>
      </c>
      <c r="T149" s="63">
        <v>2.3705E-2</v>
      </c>
      <c r="U149" s="63">
        <v>1.3854999999999999E-2</v>
      </c>
      <c r="V149" s="63">
        <v>13.481999999999999</v>
      </c>
      <c r="W149" s="63">
        <v>10.085000000000001</v>
      </c>
      <c r="X149" s="312">
        <v>11.782999999999999</v>
      </c>
      <c r="Y149" s="63">
        <v>1.6984999999999999</v>
      </c>
      <c r="Z149" s="63">
        <v>7.9303999999999999E-2</v>
      </c>
      <c r="AA149" s="63">
        <v>7.9405000000000003E-2</v>
      </c>
      <c r="AB149" s="63">
        <v>7.9346E-2</v>
      </c>
      <c r="AC149" s="63">
        <v>1.0137E-4</v>
      </c>
      <c r="AD149" s="63">
        <v>3.2866</v>
      </c>
      <c r="AE149" s="63">
        <v>9.8877000000000007E-2</v>
      </c>
      <c r="AF149" s="63">
        <v>7.9574999999999993E-3</v>
      </c>
      <c r="AG149" s="63">
        <v>0.11719</v>
      </c>
      <c r="AH149" s="63">
        <v>3.8579000000000002E-2</v>
      </c>
      <c r="AI149" s="63">
        <v>120</v>
      </c>
      <c r="AJ149" s="63">
        <v>7.7563999999999994E-2</v>
      </c>
      <c r="AK149" s="63">
        <v>7.8822000000000003E-2</v>
      </c>
      <c r="AL149" s="63">
        <v>7.8125E-2</v>
      </c>
      <c r="AM149" s="63">
        <v>1.2572E-3</v>
      </c>
      <c r="AN149" s="63">
        <v>2.4725000000000001</v>
      </c>
      <c r="AO149" s="63">
        <v>0.1709</v>
      </c>
      <c r="AP149" s="63">
        <v>1.7049999999999999E-2</v>
      </c>
      <c r="AQ149" s="63">
        <v>0.19531000000000001</v>
      </c>
      <c r="AR149" s="63">
        <v>1.0305999999999999E-2</v>
      </c>
      <c r="AS149" s="63">
        <v>1.8138000000000001E-2</v>
      </c>
      <c r="AT149" s="63">
        <v>2.0344000000000001E-2</v>
      </c>
      <c r="AU149" s="63">
        <v>5.0923000000000001E-3</v>
      </c>
      <c r="AV149" s="63">
        <v>2.7667E-3</v>
      </c>
      <c r="AW149" s="63">
        <v>4.2598000000000001E-4</v>
      </c>
      <c r="AX149" s="83">
        <v>6.3200000000000005E-5</v>
      </c>
      <c r="AY149" s="83">
        <v>3.9799999999999998E-5</v>
      </c>
      <c r="AZ149" s="83">
        <v>3.3200000000000001E-5</v>
      </c>
      <c r="BA149" s="83">
        <v>2.2399999999999999E-5</v>
      </c>
      <c r="BB149" s="83">
        <v>5.6300000000000005E-7</v>
      </c>
      <c r="BC149" s="63">
        <v>4.0003999999999998E-2</v>
      </c>
      <c r="BD149" s="63">
        <v>5.0000999999999997E-2</v>
      </c>
      <c r="BE149" s="63">
        <v>4.1947E-3</v>
      </c>
      <c r="BF149" s="63">
        <v>4.0771000000000002E-3</v>
      </c>
      <c r="BG149" s="63">
        <v>4.4869000000000002E-4</v>
      </c>
      <c r="BH149" s="63">
        <v>3.5958000000000002E-4</v>
      </c>
      <c r="BI149" s="63">
        <v>1.3648999999999999E-4</v>
      </c>
      <c r="BJ149" s="83">
        <v>6.1199999999999997E-5</v>
      </c>
      <c r="BK149" s="83">
        <v>4.1699999999999997E-5</v>
      </c>
      <c r="BL149" s="83">
        <v>4.0899999999999998E-5</v>
      </c>
      <c r="BM149" s="63">
        <v>1.6886000000000001</v>
      </c>
      <c r="BN149" s="63">
        <v>0.39523999999999998</v>
      </c>
      <c r="BO149" s="63">
        <v>0.15629999999999999</v>
      </c>
      <c r="BP149" s="63">
        <v>0.32601000000000002</v>
      </c>
      <c r="BQ149" s="63">
        <v>0.24115</v>
      </c>
      <c r="BR149" s="63">
        <v>7.1576000000000001E-2</v>
      </c>
      <c r="BS149" s="63">
        <v>0.12</v>
      </c>
      <c r="BT149" s="63">
        <v>1.4475</v>
      </c>
      <c r="BU149" s="63">
        <v>0.40167000000000003</v>
      </c>
      <c r="BV149" s="63">
        <v>26.396999999999998</v>
      </c>
      <c r="BW149" s="63">
        <v>16.050999999999998</v>
      </c>
      <c r="BX149" s="286">
        <v>7.0023</v>
      </c>
      <c r="BY149" s="63">
        <v>0.59711999999999998</v>
      </c>
      <c r="BZ149" s="63">
        <v>0.05</v>
      </c>
      <c r="CA149" s="63">
        <v>1</v>
      </c>
      <c r="CB149" s="292">
        <v>270.26</v>
      </c>
      <c r="CC149" s="63">
        <v>0.34899999999999998</v>
      </c>
      <c r="CD149" s="63">
        <v>12</v>
      </c>
      <c r="CE149" s="63">
        <v>35</v>
      </c>
      <c r="CF149" s="63">
        <v>0</v>
      </c>
      <c r="CG149" s="63">
        <v>12</v>
      </c>
      <c r="CH149" s="63">
        <v>50</v>
      </c>
      <c r="CI149" s="63">
        <v>45</v>
      </c>
      <c r="CJ149" s="292">
        <v>551.42999999999995</v>
      </c>
      <c r="CK149" s="63">
        <v>1</v>
      </c>
      <c r="CL149" s="9">
        <f t="shared" si="16"/>
        <v>0.29482105263157893</v>
      </c>
      <c r="CM149" s="9">
        <v>64.875</v>
      </c>
      <c r="CN149" s="9">
        <v>-147.86099999999999</v>
      </c>
      <c r="CO149" s="63">
        <v>2</v>
      </c>
      <c r="CP149" s="63">
        <v>57</v>
      </c>
      <c r="CQ149" s="63">
        <v>0</v>
      </c>
      <c r="CR149" s="63">
        <v>94.23</v>
      </c>
      <c r="CS149" s="63">
        <v>25.3</v>
      </c>
      <c r="CT149" s="66" t="s">
        <v>87</v>
      </c>
      <c r="CU149" s="88">
        <v>0.53598379629629633</v>
      </c>
      <c r="CV149" s="63">
        <v>2056</v>
      </c>
      <c r="CW149" s="63">
        <v>271.2</v>
      </c>
      <c r="CX149" s="63">
        <v>2</v>
      </c>
      <c r="CY149" s="63">
        <v>322.39999999999998</v>
      </c>
      <c r="CZ149" s="63">
        <v>-27.6</v>
      </c>
      <c r="DA149" s="66" t="s">
        <v>90</v>
      </c>
      <c r="DB149" s="63">
        <v>9</v>
      </c>
      <c r="DC149" s="66">
        <v>14.247</v>
      </c>
    </row>
    <row r="150" spans="1:107" s="63" customFormat="1">
      <c r="A150" s="67"/>
      <c r="E150" s="95"/>
      <c r="F150" s="95"/>
      <c r="G150" s="95"/>
      <c r="H150" s="222"/>
      <c r="I150" s="63">
        <v>33</v>
      </c>
      <c r="J150" s="66" t="s">
        <v>63</v>
      </c>
      <c r="K150" s="292">
        <v>11816.1</v>
      </c>
      <c r="L150" s="292">
        <v>349.7</v>
      </c>
      <c r="M150" s="312">
        <f t="shared" si="15"/>
        <v>11.538017768547364</v>
      </c>
      <c r="N150" s="63">
        <v>0.27611000000000002</v>
      </c>
      <c r="O150" s="63">
        <v>4.9804000000000001E-2</v>
      </c>
      <c r="P150" s="286">
        <v>0.47788999999999998</v>
      </c>
      <c r="Q150" s="63">
        <v>9.9608000000000002E-2</v>
      </c>
      <c r="R150" s="63">
        <v>2.4045E-2</v>
      </c>
      <c r="S150" s="63">
        <v>1.4792E-2</v>
      </c>
      <c r="T150" s="63">
        <v>4.4528999999999999E-2</v>
      </c>
      <c r="U150" s="63">
        <v>2.6719E-2</v>
      </c>
      <c r="V150" s="63">
        <v>11.718999999999999</v>
      </c>
      <c r="W150" s="63">
        <v>11.29</v>
      </c>
      <c r="X150" s="312">
        <v>11.504</v>
      </c>
      <c r="Y150" s="63">
        <v>0.21412999999999999</v>
      </c>
      <c r="Z150" s="63">
        <v>8.5366999999999998E-2</v>
      </c>
      <c r="AA150" s="63">
        <v>8.7626999999999997E-2</v>
      </c>
      <c r="AB150" s="63">
        <v>8.6669999999999997E-2</v>
      </c>
      <c r="AC150" s="63">
        <v>2.2604000000000001E-3</v>
      </c>
      <c r="AD150" s="63">
        <v>4.173</v>
      </c>
      <c r="AE150" s="63">
        <v>0.10009999999999999</v>
      </c>
      <c r="AF150" s="63">
        <v>0.18745000000000001</v>
      </c>
      <c r="AG150" s="63">
        <v>0.11108</v>
      </c>
      <c r="AH150" s="63">
        <v>0.15847</v>
      </c>
      <c r="AI150" s="63">
        <v>120</v>
      </c>
      <c r="AJ150" s="63">
        <v>7.7038999999999996E-2</v>
      </c>
      <c r="AK150" s="63">
        <v>0.10004</v>
      </c>
      <c r="AL150" s="63">
        <v>9.2772999999999994E-2</v>
      </c>
      <c r="AM150" s="63">
        <v>2.2998999999999999E-2</v>
      </c>
      <c r="AN150" s="63">
        <v>5.6356999999999999</v>
      </c>
      <c r="AO150" s="63">
        <v>0.11719</v>
      </c>
      <c r="AP150" s="63">
        <v>0.21038999999999999</v>
      </c>
      <c r="AQ150" s="63">
        <v>0.1416</v>
      </c>
      <c r="AR150" s="63">
        <v>8.8194999999999992E-3</v>
      </c>
      <c r="AS150" s="63">
        <v>0.20757999999999999</v>
      </c>
      <c r="AT150" s="63">
        <v>0.14374999999999999</v>
      </c>
      <c r="AU150" s="63">
        <v>2.5395999999999999E-3</v>
      </c>
      <c r="AV150" s="63">
        <v>6.9090999999999998E-4</v>
      </c>
      <c r="AW150" s="63">
        <v>8.9110000000000003E-4</v>
      </c>
      <c r="AX150" s="83">
        <v>5.8040999999999995E-4</v>
      </c>
      <c r="AY150" s="83">
        <v>1.2075E-3</v>
      </c>
      <c r="AZ150" s="83">
        <v>7.7178000000000001E-4</v>
      </c>
      <c r="BA150" s="83">
        <v>1.5870000000000001E-4</v>
      </c>
      <c r="BB150" s="83">
        <v>1.5231000000000001E-4</v>
      </c>
      <c r="BC150" s="63">
        <v>0.28622999999999998</v>
      </c>
      <c r="BD150" s="63">
        <v>0.39571000000000001</v>
      </c>
      <c r="BE150" s="63">
        <v>1.3301E-2</v>
      </c>
      <c r="BF150" s="63">
        <v>1.2588E-2</v>
      </c>
      <c r="BG150" s="63">
        <v>7.6190000000000003E-4</v>
      </c>
      <c r="BH150" s="63">
        <v>7.5036000000000005E-4</v>
      </c>
      <c r="BI150" s="63">
        <v>5.5223000000000002E-4</v>
      </c>
      <c r="BJ150" s="83">
        <v>5.6207999999999996E-4</v>
      </c>
      <c r="BK150" s="83">
        <v>4.5695000000000002E-4</v>
      </c>
      <c r="BL150" s="83">
        <v>3.9057000000000002E-4</v>
      </c>
      <c r="BM150" s="63">
        <v>3.3807</v>
      </c>
      <c r="BN150" s="63">
        <v>0.87095</v>
      </c>
      <c r="BO150" s="63">
        <v>0.52259</v>
      </c>
      <c r="BP150" s="63">
        <v>1.5660000000000001</v>
      </c>
      <c r="BQ150" s="63">
        <v>1.0443</v>
      </c>
      <c r="BR150" s="63">
        <v>1.1451</v>
      </c>
      <c r="BS150" s="63">
        <v>0.73777999999999999</v>
      </c>
      <c r="BT150" s="63">
        <v>2.3365</v>
      </c>
      <c r="BU150" s="63">
        <v>1.4387000000000001</v>
      </c>
      <c r="BV150" s="63">
        <v>19.875</v>
      </c>
      <c r="BW150" s="63">
        <v>12.91</v>
      </c>
      <c r="BX150" s="286">
        <v>3.2374000000000001</v>
      </c>
      <c r="BY150" s="63">
        <v>0.57889000000000002</v>
      </c>
      <c r="BZ150" s="63">
        <v>0.08</v>
      </c>
      <c r="CA150" s="63">
        <v>1</v>
      </c>
      <c r="CB150" s="292">
        <v>337.73</v>
      </c>
      <c r="CC150" s="63">
        <v>0.33400000000000002</v>
      </c>
      <c r="CD150" s="63">
        <v>14</v>
      </c>
      <c r="CE150" s="63">
        <v>0</v>
      </c>
      <c r="CF150" s="63">
        <v>0</v>
      </c>
      <c r="CG150" s="63">
        <v>14</v>
      </c>
      <c r="CH150" s="63">
        <v>19</v>
      </c>
      <c r="CI150" s="63">
        <v>35</v>
      </c>
      <c r="CJ150" s="292">
        <v>671.02</v>
      </c>
      <c r="CK150" s="63">
        <v>1</v>
      </c>
      <c r="CL150" s="9">
        <f t="shared" si="16"/>
        <v>0.28851422292760348</v>
      </c>
      <c r="CM150" s="9">
        <v>77.475999999999999</v>
      </c>
      <c r="CN150" s="9">
        <v>-69.287999999999997</v>
      </c>
      <c r="CO150" s="63">
        <v>2</v>
      </c>
      <c r="CP150" s="63">
        <v>57</v>
      </c>
      <c r="CQ150" s="63">
        <v>0</v>
      </c>
      <c r="CR150" s="63">
        <v>106.59</v>
      </c>
      <c r="CS150" s="63">
        <v>2.4</v>
      </c>
      <c r="CT150" s="66" t="s">
        <v>87</v>
      </c>
      <c r="CU150" s="88">
        <v>0.59628472222222217</v>
      </c>
      <c r="CV150" s="63">
        <v>2941</v>
      </c>
      <c r="CW150" s="63">
        <v>336.7</v>
      </c>
      <c r="CX150" s="63">
        <v>-12.5</v>
      </c>
      <c r="CY150" s="63">
        <v>344</v>
      </c>
      <c r="CZ150" s="63">
        <v>-6</v>
      </c>
      <c r="DA150" s="66" t="s">
        <v>90</v>
      </c>
      <c r="DC150" s="66">
        <v>-5.5</v>
      </c>
    </row>
    <row r="151" spans="1:107" s="95" customFormat="1">
      <c r="A151" s="97"/>
      <c r="H151" s="32"/>
      <c r="I151" s="95">
        <v>33</v>
      </c>
      <c r="J151" s="96" t="s">
        <v>62</v>
      </c>
      <c r="K151" s="295">
        <v>12693.2</v>
      </c>
      <c r="L151" s="295">
        <v>292.5</v>
      </c>
      <c r="M151" s="312">
        <f t="shared" si="15"/>
        <v>12.8</v>
      </c>
      <c r="N151" s="95">
        <v>0.44392999999999999</v>
      </c>
      <c r="O151" s="95">
        <v>1.5461000000000001E-2</v>
      </c>
      <c r="P151" s="288">
        <v>0.75985000000000003</v>
      </c>
      <c r="Q151" s="95">
        <v>3.0921000000000001E-2</v>
      </c>
      <c r="R151" s="95">
        <v>1.3492000000000001E-2</v>
      </c>
      <c r="S151" s="95">
        <v>8.0236000000000005E-3</v>
      </c>
      <c r="T151" s="95">
        <v>1.0651000000000001E-2</v>
      </c>
      <c r="U151" s="95">
        <v>6.2903999999999998E-3</v>
      </c>
      <c r="V151" s="95">
        <v>14.526999999999999</v>
      </c>
      <c r="W151" s="95">
        <v>13.134</v>
      </c>
      <c r="X151" s="312">
        <v>13.831</v>
      </c>
      <c r="Y151" s="95">
        <v>0.69655</v>
      </c>
      <c r="Z151" s="95">
        <v>7.7733999999999998E-2</v>
      </c>
      <c r="AA151" s="95">
        <v>7.8144000000000005E-2</v>
      </c>
      <c r="AB151" s="95">
        <v>7.8125E-2</v>
      </c>
      <c r="AC151" s="95">
        <v>4.0946E-4</v>
      </c>
      <c r="AD151" s="95">
        <v>8.1098999999999997</v>
      </c>
      <c r="AE151" s="95">
        <v>0.16724</v>
      </c>
      <c r="AF151" s="95">
        <v>1.2427000000000001E-2</v>
      </c>
      <c r="AG151" s="95">
        <v>0.1709</v>
      </c>
      <c r="AH151" s="95">
        <v>4.1568999999999998E-3</v>
      </c>
      <c r="AI151" s="95">
        <v>120</v>
      </c>
      <c r="AJ151" s="95">
        <v>7.2760000000000005E-2</v>
      </c>
      <c r="AK151" s="95">
        <v>7.3432999999999998E-2</v>
      </c>
      <c r="AL151" s="95">
        <v>7.3242000000000002E-2</v>
      </c>
      <c r="AM151" s="95">
        <v>6.7259000000000004E-4</v>
      </c>
      <c r="AN151" s="95">
        <v>11.819000000000001</v>
      </c>
      <c r="AO151" s="95">
        <v>0.26855000000000001</v>
      </c>
      <c r="AP151" s="95">
        <v>8.9977000000000004E-4</v>
      </c>
      <c r="AQ151" s="95">
        <v>0.32227</v>
      </c>
      <c r="AR151" s="95">
        <v>1.5410000000000001E-3</v>
      </c>
      <c r="AS151" s="95">
        <v>2.9479999999999999E-2</v>
      </c>
      <c r="AT151" s="95">
        <v>3.1573999999999998E-2</v>
      </c>
      <c r="AU151" s="95">
        <v>1.5468000000000001E-3</v>
      </c>
      <c r="AV151" s="95">
        <v>8.9179999999999999E-4</v>
      </c>
      <c r="AW151" s="98">
        <v>7.64E-5</v>
      </c>
      <c r="AX151" s="98">
        <v>5.9200000000000002E-5</v>
      </c>
      <c r="AY151" s="95">
        <v>1.2638999999999999E-4</v>
      </c>
      <c r="AZ151" s="98">
        <v>8.2799999999999993E-5</v>
      </c>
      <c r="BA151" s="95">
        <v>1.8871E-4</v>
      </c>
      <c r="BB151" s="95">
        <v>1.6226000000000001E-4</v>
      </c>
      <c r="BC151" s="95">
        <v>5.7514999999999997E-2</v>
      </c>
      <c r="BD151" s="95">
        <v>8.4284999999999999E-2</v>
      </c>
      <c r="BE151" s="95">
        <v>2.0057999999999999E-3</v>
      </c>
      <c r="BF151" s="95">
        <v>1.8978000000000001E-3</v>
      </c>
      <c r="BG151" s="95">
        <v>1.4526E-4</v>
      </c>
      <c r="BH151" s="95">
        <v>1.1095E-4</v>
      </c>
      <c r="BI151" s="98">
        <v>3.4100000000000002E-5</v>
      </c>
      <c r="BJ151" s="98">
        <v>3.7400000000000001E-5</v>
      </c>
      <c r="BK151" s="98">
        <v>5.6199999999999997E-5</v>
      </c>
      <c r="BL151" s="98">
        <v>5.8E-5</v>
      </c>
      <c r="BM151" s="95">
        <v>7.0941999999999998</v>
      </c>
      <c r="BN151" s="95">
        <v>0.26493</v>
      </c>
      <c r="BO151" s="95">
        <v>0.22932</v>
      </c>
      <c r="BP151" s="95">
        <v>0.19356000000000001</v>
      </c>
      <c r="BQ151" s="95">
        <v>0.21143999999999999</v>
      </c>
      <c r="BR151" s="95">
        <v>3.0637999999999999E-2</v>
      </c>
      <c r="BS151" s="95">
        <v>2.5287E-2</v>
      </c>
      <c r="BT151" s="95">
        <v>6.8826999999999998</v>
      </c>
      <c r="BU151" s="95">
        <v>0.26668999999999998</v>
      </c>
      <c r="BV151" s="95">
        <v>56.32</v>
      </c>
      <c r="BW151" s="95">
        <v>33.572000000000003</v>
      </c>
      <c r="BX151" s="288">
        <v>33.552</v>
      </c>
      <c r="BY151" s="95">
        <v>3.7437</v>
      </c>
      <c r="BZ151" s="95">
        <v>0.05</v>
      </c>
      <c r="CA151" s="95">
        <v>1.5</v>
      </c>
      <c r="CB151" s="295">
        <v>319.25</v>
      </c>
      <c r="CC151" s="95">
        <v>0.40799999999999997</v>
      </c>
      <c r="CD151" s="95">
        <v>14</v>
      </c>
      <c r="CE151" s="95">
        <v>45</v>
      </c>
      <c r="CF151" s="95">
        <v>0</v>
      </c>
      <c r="CG151" s="95">
        <v>15</v>
      </c>
      <c r="CH151" s="95">
        <v>4</v>
      </c>
      <c r="CI151" s="95">
        <v>50</v>
      </c>
      <c r="CJ151" s="295">
        <v>644.9</v>
      </c>
      <c r="CK151" s="95">
        <v>1</v>
      </c>
      <c r="CL151" s="9">
        <f t="shared" si="16"/>
        <v>0.29066178154339367</v>
      </c>
      <c r="CM151" s="9">
        <v>48.264000000000003</v>
      </c>
      <c r="CN151" s="9">
        <v>-117.12569999999999</v>
      </c>
      <c r="CO151" s="95">
        <v>2</v>
      </c>
      <c r="CP151" s="95">
        <v>57</v>
      </c>
      <c r="CQ151" s="95">
        <v>0</v>
      </c>
      <c r="CR151" s="95">
        <v>113.9</v>
      </c>
      <c r="CS151" s="95">
        <v>38.4</v>
      </c>
      <c r="CT151" s="96" t="s">
        <v>87</v>
      </c>
      <c r="CU151" s="99">
        <v>0.62537037037037035</v>
      </c>
      <c r="CV151" s="95">
        <v>2894</v>
      </c>
      <c r="CW151" s="95">
        <v>305.7</v>
      </c>
      <c r="CX151" s="95">
        <v>13.7</v>
      </c>
      <c r="CY151" s="95">
        <v>392.2</v>
      </c>
      <c r="CZ151" s="95">
        <v>42.2</v>
      </c>
      <c r="DA151" s="96" t="s">
        <v>90</v>
      </c>
      <c r="DB151" s="95">
        <v>7.9</v>
      </c>
      <c r="DC151" s="96">
        <v>21.670999999999999</v>
      </c>
    </row>
    <row r="152" spans="1:107" s="141" customFormat="1">
      <c r="A152" s="158">
        <v>40060</v>
      </c>
      <c r="B152" s="141">
        <v>42.5</v>
      </c>
      <c r="C152" s="141">
        <v>110</v>
      </c>
      <c r="D152" s="141">
        <v>28.3</v>
      </c>
      <c r="E152" s="201">
        <v>19.2</v>
      </c>
      <c r="F152" s="201">
        <v>-11.6</v>
      </c>
      <c r="G152" s="201">
        <v>-8.5</v>
      </c>
      <c r="H152" s="201">
        <f>(E152^2+F152^2+G152^2)^0.5</f>
        <v>23.988538930080757</v>
      </c>
      <c r="I152" s="141">
        <v>2.2999999999999998</v>
      </c>
      <c r="J152" s="155" t="s">
        <v>117</v>
      </c>
      <c r="K152" s="278">
        <v>653.1</v>
      </c>
      <c r="L152" s="278">
        <v>153.19999999999999</v>
      </c>
      <c r="M152" s="306">
        <f t="shared" si="15"/>
        <v>7.4471254095918971</v>
      </c>
      <c r="N152" s="141">
        <v>6.5158999999999995E-2</v>
      </c>
      <c r="O152" s="141">
        <v>1.9411999999999999E-2</v>
      </c>
      <c r="P152" s="272">
        <v>9.5200999999999994E-2</v>
      </c>
      <c r="Q152" s="141">
        <v>3.8823999999999997E-2</v>
      </c>
      <c r="R152" s="141">
        <v>2.3852000000000002E-2</v>
      </c>
      <c r="S152" s="141">
        <v>1.4399E-2</v>
      </c>
      <c r="T152" s="141">
        <v>1.2135999999999999E-2</v>
      </c>
      <c r="U152" s="141">
        <v>7.5856999999999999E-3</v>
      </c>
      <c r="V152" s="141">
        <v>7.3137999999999996</v>
      </c>
      <c r="W152" s="141">
        <v>7.6958000000000002</v>
      </c>
      <c r="X152" s="306">
        <v>7.5048000000000004</v>
      </c>
      <c r="Y152" s="141">
        <v>0.19103999999999999</v>
      </c>
      <c r="Z152" s="141">
        <v>0.13391</v>
      </c>
      <c r="AA152" s="141">
        <v>0.13488</v>
      </c>
      <c r="AB152" s="141">
        <v>0.13428000000000001</v>
      </c>
      <c r="AC152" s="141">
        <v>9.6581E-4</v>
      </c>
      <c r="AD152" s="141">
        <v>9.4682000000000002E-2</v>
      </c>
      <c r="AE152" s="141">
        <v>0.14282</v>
      </c>
      <c r="AF152" s="141">
        <v>1.4524E-2</v>
      </c>
      <c r="AG152" s="141">
        <v>0.15137</v>
      </c>
      <c r="AH152" s="141">
        <v>6.3813000000000003E-3</v>
      </c>
      <c r="AI152" s="141">
        <v>120</v>
      </c>
      <c r="AJ152" s="141">
        <v>0.17080000000000001</v>
      </c>
      <c r="AK152" s="141">
        <v>0.18187</v>
      </c>
      <c r="AL152" s="141">
        <v>0.17577999999999999</v>
      </c>
      <c r="AM152" s="141">
        <v>1.1063E-2</v>
      </c>
      <c r="AN152" s="141">
        <v>8.9761999999999995E-2</v>
      </c>
      <c r="AO152" s="141">
        <v>0.19042999999999999</v>
      </c>
      <c r="AP152" s="141">
        <v>2.9467E-2</v>
      </c>
      <c r="AQ152" s="141">
        <v>0.22461</v>
      </c>
      <c r="AR152" s="141">
        <v>1.6927999999999999E-3</v>
      </c>
      <c r="AS152" s="141">
        <v>4.9407000000000001E-3</v>
      </c>
      <c r="AT152" s="141">
        <v>5.1320999999999997E-3</v>
      </c>
      <c r="AU152" s="141">
        <v>2.6313999999999998E-4</v>
      </c>
      <c r="AV152" s="141">
        <v>1.5034E-4</v>
      </c>
      <c r="AW152" s="160">
        <v>4.7899999999999999E-5</v>
      </c>
      <c r="AX152" s="160">
        <v>2.65E-5</v>
      </c>
      <c r="AY152" s="160">
        <v>8.3599999999999999E-5</v>
      </c>
      <c r="AZ152" s="160">
        <v>5.0800000000000002E-5</v>
      </c>
      <c r="BA152" s="160">
        <v>2.3E-5</v>
      </c>
      <c r="BB152" s="160">
        <v>7.4600000000000004E-7</v>
      </c>
      <c r="BC152" s="141">
        <v>1.2473E-2</v>
      </c>
      <c r="BD152" s="141">
        <v>1.5214999999999999E-2</v>
      </c>
      <c r="BE152" s="141">
        <v>2.4900999999999999E-3</v>
      </c>
      <c r="BF152" s="141">
        <v>3.0144999999999998E-3</v>
      </c>
      <c r="BG152" s="141">
        <v>1.7415E-4</v>
      </c>
      <c r="BH152" s="141">
        <v>1.6171E-4</v>
      </c>
      <c r="BI152" s="160">
        <v>6.97E-5</v>
      </c>
      <c r="BJ152" s="160">
        <v>5.9299999999999998E-5</v>
      </c>
      <c r="BK152" s="160">
        <v>5.13E-5</v>
      </c>
      <c r="BL152" s="160">
        <v>5.0599999999999997E-5</v>
      </c>
      <c r="BM152" s="141">
        <v>0.24009</v>
      </c>
      <c r="BN152" s="141">
        <v>7.9641000000000003E-2</v>
      </c>
      <c r="BO152" s="141">
        <v>0.29982999999999999</v>
      </c>
      <c r="BP152" s="141">
        <v>9.1857999999999995E-2</v>
      </c>
      <c r="BQ152" s="141">
        <v>0.19585</v>
      </c>
      <c r="BR152" s="141">
        <v>0.29313</v>
      </c>
      <c r="BS152" s="141">
        <v>0.14706</v>
      </c>
      <c r="BT152" s="141">
        <v>4.4248000000000003E-2</v>
      </c>
      <c r="BU152" s="141">
        <v>0.30375999999999997</v>
      </c>
      <c r="BV152" s="141">
        <v>3.9912999999999998</v>
      </c>
      <c r="BW152" s="141">
        <v>2.9077000000000002</v>
      </c>
      <c r="BX152" s="272">
        <v>1.2259</v>
      </c>
      <c r="BY152" s="141">
        <v>0.52939000000000003</v>
      </c>
      <c r="BZ152" s="141">
        <v>0.08</v>
      </c>
      <c r="CA152" s="141">
        <v>1</v>
      </c>
      <c r="CB152" s="278">
        <v>86.49</v>
      </c>
      <c r="CC152" s="141">
        <v>0.36299999999999999</v>
      </c>
      <c r="CD152" s="141">
        <v>16</v>
      </c>
      <c r="CE152" s="141">
        <v>25</v>
      </c>
      <c r="CF152" s="141">
        <v>0</v>
      </c>
      <c r="CG152" s="141">
        <v>17</v>
      </c>
      <c r="CH152" s="141">
        <v>6</v>
      </c>
      <c r="CI152" s="141">
        <v>8</v>
      </c>
      <c r="CJ152" s="278">
        <v>484.08</v>
      </c>
      <c r="CK152" s="141">
        <v>1</v>
      </c>
      <c r="CL152" s="111">
        <f t="shared" si="16"/>
        <v>1.2329620539928261E-2</v>
      </c>
      <c r="CM152" s="111">
        <v>47.801499999999997</v>
      </c>
      <c r="CN152" s="111">
        <v>106.40992</v>
      </c>
      <c r="CO152" s="141">
        <v>2</v>
      </c>
      <c r="CP152" s="141">
        <v>23</v>
      </c>
      <c r="CQ152" s="141">
        <v>18</v>
      </c>
      <c r="CT152" s="155"/>
      <c r="DA152" s="155"/>
      <c r="DC152" s="155">
        <v>5.1239999999999997</v>
      </c>
    </row>
    <row r="153" spans="1:107" s="95" customFormat="1">
      <c r="A153" s="102">
        <v>40048</v>
      </c>
      <c r="B153" s="95">
        <v>-67.7</v>
      </c>
      <c r="C153" s="95">
        <v>18.3</v>
      </c>
      <c r="D153" s="95">
        <v>34</v>
      </c>
      <c r="E153" s="222">
        <v>-6.9</v>
      </c>
      <c r="F153" s="222">
        <v>5.3</v>
      </c>
      <c r="G153" s="222">
        <v>8.5</v>
      </c>
      <c r="H153" s="201">
        <f>(E153^2+F153^2+G153^2)^0.5</f>
        <v>12.163469899662678</v>
      </c>
      <c r="I153" s="95">
        <v>0.75</v>
      </c>
      <c r="J153" s="96" t="s">
        <v>97</v>
      </c>
      <c r="K153" s="295">
        <v>1092.0999999999999</v>
      </c>
      <c r="L153" s="295">
        <v>85.4</v>
      </c>
      <c r="M153" s="312">
        <f t="shared" si="15"/>
        <v>3.1507971516793751</v>
      </c>
      <c r="N153" s="95">
        <v>6.7392999999999995E-2</v>
      </c>
      <c r="O153" s="95">
        <v>1.4342000000000001E-2</v>
      </c>
      <c r="P153" s="288">
        <v>0.12790000000000001</v>
      </c>
      <c r="Q153" s="95">
        <v>2.8684000000000001E-2</v>
      </c>
      <c r="R153" s="95">
        <v>3.9763000000000003E-3</v>
      </c>
      <c r="S153" s="95">
        <v>2.3029999999999999E-3</v>
      </c>
      <c r="T153" s="95">
        <v>3.8279999999999998E-3</v>
      </c>
      <c r="U153" s="95">
        <v>2.1643000000000001E-3</v>
      </c>
      <c r="V153" s="95">
        <v>2.2824</v>
      </c>
      <c r="W153" s="95">
        <v>2.6049000000000002</v>
      </c>
      <c r="X153" s="312">
        <v>2.4436</v>
      </c>
      <c r="Y153" s="95">
        <v>0.16125</v>
      </c>
      <c r="Z153" s="95">
        <v>0.31730999999999998</v>
      </c>
      <c r="AA153" s="95">
        <v>0.31747999999999998</v>
      </c>
      <c r="AB153" s="95">
        <v>0.31738</v>
      </c>
      <c r="AC153" s="95">
        <v>1.75E-4</v>
      </c>
      <c r="AD153" s="95">
        <v>0.24809999999999999</v>
      </c>
      <c r="AE153" s="95">
        <v>0.32471</v>
      </c>
      <c r="AF153" s="95">
        <v>4.3708999999999996E-3</v>
      </c>
      <c r="AG153" s="95">
        <v>0.34667999999999999</v>
      </c>
      <c r="AH153" s="95">
        <v>1.5219999999999999E-3</v>
      </c>
      <c r="AI153" s="95">
        <v>120</v>
      </c>
      <c r="AJ153" s="95">
        <v>0.31630000000000003</v>
      </c>
      <c r="AK153" s="95">
        <v>0.31766</v>
      </c>
      <c r="AL153" s="95">
        <v>0.31738</v>
      </c>
      <c r="AM153" s="95">
        <v>1.3595E-3</v>
      </c>
      <c r="AN153" s="95">
        <v>0.14888999999999999</v>
      </c>
      <c r="AO153" s="95">
        <v>0.32715</v>
      </c>
      <c r="AP153" s="95">
        <v>3.2123999999999998E-3</v>
      </c>
      <c r="AQ153" s="95">
        <v>0.36132999999999998</v>
      </c>
      <c r="AR153" s="95">
        <v>1.1021E-3</v>
      </c>
      <c r="AS153" s="95">
        <v>1.6729E-3</v>
      </c>
      <c r="AT153" s="95">
        <v>1.5158000000000001E-3</v>
      </c>
      <c r="AU153" s="95">
        <v>1.3872999999999999E-3</v>
      </c>
      <c r="AV153" s="95">
        <v>1.3717E-3</v>
      </c>
      <c r="AW153" s="95">
        <v>2.9336999999999999E-4</v>
      </c>
      <c r="AX153" s="95">
        <v>1.0848E-4</v>
      </c>
      <c r="AY153" s="98">
        <v>4.1499999999999999E-5</v>
      </c>
      <c r="AZ153" s="98">
        <v>2.12E-5</v>
      </c>
      <c r="BA153" s="98">
        <v>2.3599999999999999E-6</v>
      </c>
      <c r="BB153" s="98">
        <v>7.8999999999999995E-7</v>
      </c>
      <c r="BC153" s="95">
        <v>2.3530000000000001E-3</v>
      </c>
      <c r="BD153" s="95">
        <v>2.7875999999999999E-3</v>
      </c>
      <c r="BE153" s="95">
        <v>3.9097000000000003E-3</v>
      </c>
      <c r="BF153" s="95">
        <v>2.5899E-3</v>
      </c>
      <c r="BG153" s="95">
        <v>1.5490999999999999E-4</v>
      </c>
      <c r="BH153" s="95">
        <v>1.5093999999999999E-4</v>
      </c>
      <c r="BI153" s="98">
        <v>1.73E-5</v>
      </c>
      <c r="BJ153" s="98">
        <v>2.0599999999999999E-5</v>
      </c>
      <c r="BK153" s="98">
        <v>8.2400000000000007E-6</v>
      </c>
      <c r="BL153" s="98">
        <v>3.7699999999999999E-6</v>
      </c>
      <c r="BM153" s="95">
        <v>0.10287</v>
      </c>
      <c r="BN153" s="95">
        <v>1.7680999999999999E-2</v>
      </c>
      <c r="BO153" s="95">
        <v>7.2798999999999997E-3</v>
      </c>
      <c r="BP153" s="95">
        <v>8.1525999999999994E-3</v>
      </c>
      <c r="BQ153" s="95">
        <v>7.7162999999999997E-3</v>
      </c>
      <c r="BR153" s="95">
        <v>4.6429000000000002E-3</v>
      </c>
      <c r="BS153" s="95">
        <v>6.1713000000000002E-4</v>
      </c>
      <c r="BT153" s="95">
        <v>9.5156000000000004E-2</v>
      </c>
      <c r="BU153" s="95">
        <v>1.8280000000000001E-2</v>
      </c>
      <c r="BV153" s="95">
        <v>32.164000000000001</v>
      </c>
      <c r="BW153" s="95">
        <v>19.977</v>
      </c>
      <c r="BX153" s="288">
        <v>13.332000000000001</v>
      </c>
      <c r="BY153" s="95">
        <v>0.37085000000000001</v>
      </c>
      <c r="BZ153" s="95">
        <v>0.35</v>
      </c>
      <c r="CA153" s="95">
        <v>3</v>
      </c>
      <c r="CB153" s="295">
        <v>84.76</v>
      </c>
      <c r="CC153" s="95">
        <v>0.32800000000000001</v>
      </c>
      <c r="CD153" s="95">
        <v>22</v>
      </c>
      <c r="CE153" s="95">
        <v>0</v>
      </c>
      <c r="CF153" s="95">
        <v>0</v>
      </c>
      <c r="CG153" s="95">
        <v>22</v>
      </c>
      <c r="CH153" s="95">
        <v>31</v>
      </c>
      <c r="CI153" s="95">
        <v>17</v>
      </c>
      <c r="CJ153" s="295">
        <v>380</v>
      </c>
      <c r="CK153" s="95">
        <v>1</v>
      </c>
      <c r="CL153" s="9">
        <f t="shared" si="16"/>
        <v>0.24607931500675978</v>
      </c>
      <c r="CM153" s="9">
        <v>-70.662000000000006</v>
      </c>
      <c r="CN153" s="9">
        <v>-8.3209999999999997</v>
      </c>
      <c r="CO153" s="95">
        <v>21</v>
      </c>
      <c r="CP153" s="95">
        <v>17</v>
      </c>
      <c r="CQ153" s="95">
        <v>19</v>
      </c>
      <c r="CT153" s="96"/>
      <c r="DA153" s="96"/>
      <c r="DC153" s="96">
        <v>-43.72</v>
      </c>
    </row>
    <row r="154" spans="1:107" s="141" customFormat="1">
      <c r="A154" s="158">
        <v>39913</v>
      </c>
      <c r="B154" s="141">
        <v>-44.7</v>
      </c>
      <c r="C154" s="141">
        <v>25.7</v>
      </c>
      <c r="D154" s="141">
        <v>32.4</v>
      </c>
      <c r="E154" s="201">
        <v>-18.899999999999999</v>
      </c>
      <c r="F154" s="201">
        <v>2.6</v>
      </c>
      <c r="G154" s="201">
        <v>0.3</v>
      </c>
      <c r="H154" s="32">
        <f>(E154^2+F154^2+G154^2)^0.5</f>
        <v>19.080356390801505</v>
      </c>
      <c r="I154" s="141">
        <v>0.73</v>
      </c>
      <c r="J154" s="155" t="s">
        <v>68</v>
      </c>
      <c r="K154" s="278">
        <v>1788.4</v>
      </c>
      <c r="L154" s="278">
        <v>178.8</v>
      </c>
      <c r="M154" s="306">
        <f t="shared" si="15"/>
        <v>2.1787441718593401</v>
      </c>
      <c r="N154" s="141">
        <v>1.0847000000000001E-2</v>
      </c>
      <c r="O154" s="141">
        <v>7.7831999999999997E-3</v>
      </c>
      <c r="P154" s="272">
        <v>1.6619999999999999E-2</v>
      </c>
      <c r="Q154" s="141">
        <v>1.5566E-2</v>
      </c>
      <c r="R154" s="141">
        <v>2.8100999999999998E-3</v>
      </c>
      <c r="S154" s="141">
        <v>1.6613999999999999E-3</v>
      </c>
      <c r="T154" s="141">
        <v>3.0441999999999999E-3</v>
      </c>
      <c r="U154" s="141">
        <v>1.7397000000000001E-3</v>
      </c>
      <c r="V154" s="141">
        <v>1.8444</v>
      </c>
      <c r="W154" s="141">
        <v>1.9488000000000001</v>
      </c>
      <c r="X154" s="306">
        <v>1.8966000000000001</v>
      </c>
      <c r="Y154" s="141">
        <v>5.2214000000000003E-2</v>
      </c>
      <c r="Z154" s="141">
        <v>0.45689000000000002</v>
      </c>
      <c r="AA154" s="141">
        <v>0.46976000000000001</v>
      </c>
      <c r="AB154" s="141">
        <v>0.45898</v>
      </c>
      <c r="AC154" s="141">
        <v>1.2867E-2</v>
      </c>
      <c r="AD154" s="141">
        <v>8.2047999999999995E-4</v>
      </c>
      <c r="AE154" s="141">
        <v>0.54688000000000003</v>
      </c>
      <c r="AF154" s="160">
        <v>4.8199999999999999E-5</v>
      </c>
      <c r="AG154" s="141">
        <v>0.58594000000000002</v>
      </c>
      <c r="AH154" s="160">
        <v>4.9499999999999997E-5</v>
      </c>
      <c r="AI154" s="141">
        <v>50</v>
      </c>
      <c r="AJ154" s="141">
        <v>0.45102999999999999</v>
      </c>
      <c r="AK154" s="141">
        <v>0.50327</v>
      </c>
      <c r="AL154" s="141">
        <v>0.46875</v>
      </c>
      <c r="AM154" s="141">
        <v>5.2239000000000001E-2</v>
      </c>
      <c r="AN154" s="141">
        <v>1.1922E-3</v>
      </c>
      <c r="AO154" s="141">
        <v>0.56640999999999997</v>
      </c>
      <c r="AP154" s="160">
        <v>9.1100000000000005E-5</v>
      </c>
      <c r="AQ154" s="141">
        <v>0.74219000000000002</v>
      </c>
      <c r="AR154" s="160">
        <v>4.5000000000000003E-5</v>
      </c>
      <c r="AS154" s="160">
        <v>7.7999999999999999E-5</v>
      </c>
      <c r="AT154" s="141">
        <v>1.1044000000000001E-4</v>
      </c>
      <c r="AU154" s="141">
        <v>5.6785000000000004E-3</v>
      </c>
      <c r="AV154" s="141">
        <v>5.0264000000000003E-3</v>
      </c>
      <c r="AW154" s="160">
        <v>7.6500000000000003E-5</v>
      </c>
      <c r="AX154" s="160">
        <v>8.7200000000000005E-5</v>
      </c>
      <c r="AY154" s="160">
        <v>1.8600000000000001E-5</v>
      </c>
      <c r="AZ154" s="160">
        <v>8.1200000000000002E-6</v>
      </c>
      <c r="BA154" s="160">
        <v>4.7400000000000004E-6</v>
      </c>
      <c r="BB154" s="160">
        <v>3.27E-6</v>
      </c>
      <c r="BC154" s="141">
        <v>3.6963000000000002E-4</v>
      </c>
      <c r="BD154" s="141">
        <v>3.3000999999999999E-4</v>
      </c>
      <c r="BE154" s="141">
        <v>5.8623E-3</v>
      </c>
      <c r="BF154" s="141">
        <v>3.6564000000000002E-3</v>
      </c>
      <c r="BG154" s="141">
        <v>1.1289E-4</v>
      </c>
      <c r="BH154" s="141">
        <v>1.5577000000000001E-4</v>
      </c>
      <c r="BI154" s="160">
        <v>3.4100000000000002E-5</v>
      </c>
      <c r="BJ154" s="160">
        <v>2.9899999999999998E-5</v>
      </c>
      <c r="BK154" s="160">
        <v>9.9299999999999998E-6</v>
      </c>
      <c r="BL154" s="160">
        <v>9.5599999999999999E-6</v>
      </c>
      <c r="BM154" s="141">
        <v>1.0908999999999999E-3</v>
      </c>
      <c r="BN154" s="141">
        <v>4.8317999999999999E-4</v>
      </c>
      <c r="BO154" s="141">
        <v>6.8999999999999997E-4</v>
      </c>
      <c r="BP154" s="141">
        <v>8.0343999999999999E-4</v>
      </c>
      <c r="BQ154" s="141">
        <v>7.4671999999999998E-4</v>
      </c>
      <c r="BR154" s="141">
        <v>1.8814E-4</v>
      </c>
      <c r="BS154" s="160">
        <v>8.0199999999999998E-5</v>
      </c>
      <c r="BT154" s="141">
        <v>3.4420000000000002E-4</v>
      </c>
      <c r="BU154" s="141">
        <v>5.1851999999999996E-4</v>
      </c>
      <c r="BV154" s="141">
        <v>5.9143999999999997</v>
      </c>
      <c r="BW154" s="141">
        <v>6.5507999999999997</v>
      </c>
      <c r="BX154" s="272">
        <v>1.4610000000000001</v>
      </c>
      <c r="BY154" s="141">
        <v>0.1769</v>
      </c>
      <c r="BZ154" s="141">
        <v>0.4</v>
      </c>
      <c r="CA154" s="141">
        <v>1.5</v>
      </c>
      <c r="CB154" s="278">
        <v>174.38</v>
      </c>
      <c r="CC154" s="141">
        <v>0.35399999999999998</v>
      </c>
      <c r="CD154" s="141">
        <v>20</v>
      </c>
      <c r="CE154" s="141">
        <v>0</v>
      </c>
      <c r="CF154" s="141">
        <v>0</v>
      </c>
      <c r="CG154" s="141">
        <v>20</v>
      </c>
      <c r="CH154" s="141">
        <v>22</v>
      </c>
      <c r="CI154" s="141">
        <v>29</v>
      </c>
      <c r="CJ154" s="278">
        <v>86.734999999999999</v>
      </c>
      <c r="CK154" s="141">
        <v>1</v>
      </c>
      <c r="CL154" s="111">
        <f t="shared" si="16"/>
        <v>0.29886363636363639</v>
      </c>
      <c r="CM154" s="111">
        <v>-28.621120000000001</v>
      </c>
      <c r="CN154" s="111">
        <v>25.235230000000001</v>
      </c>
      <c r="CO154" s="141">
        <v>18</v>
      </c>
      <c r="CP154" s="141">
        <v>42</v>
      </c>
      <c r="CQ154" s="141">
        <v>45</v>
      </c>
      <c r="CT154" s="155"/>
      <c r="DA154" s="155"/>
      <c r="DC154" s="155">
        <v>-2.0680000000000001</v>
      </c>
    </row>
    <row r="155" spans="1:107" s="95" customFormat="1">
      <c r="A155" s="102">
        <v>39851</v>
      </c>
      <c r="B155" s="95">
        <v>56.6</v>
      </c>
      <c r="C155" s="95">
        <v>69.8</v>
      </c>
      <c r="D155" s="95">
        <v>40</v>
      </c>
      <c r="E155" s="222">
        <v>-2.4</v>
      </c>
      <c r="F155" s="222">
        <v>-1.9</v>
      </c>
      <c r="G155" s="222">
        <v>-15.1</v>
      </c>
      <c r="H155" s="222">
        <f>(E155^2+F155^2+G155^2)^0.5</f>
        <v>15.407141201403977</v>
      </c>
      <c r="I155" s="95">
        <v>3.5</v>
      </c>
      <c r="J155" s="96" t="s">
        <v>44</v>
      </c>
      <c r="K155" s="295">
        <v>993.6</v>
      </c>
      <c r="L155" s="295">
        <v>293.3</v>
      </c>
      <c r="M155" s="312">
        <f t="shared" si="15"/>
        <v>2.3745072897373793</v>
      </c>
      <c r="N155" s="95">
        <v>0.16972000000000001</v>
      </c>
      <c r="O155" s="95">
        <v>3.6032000000000002E-2</v>
      </c>
      <c r="P155" s="288">
        <v>0.28921000000000002</v>
      </c>
      <c r="Q155" s="95">
        <v>7.2064000000000003E-2</v>
      </c>
      <c r="R155" s="95">
        <v>2.8057999999999998E-3</v>
      </c>
      <c r="S155" s="95">
        <v>1.6306000000000001E-3</v>
      </c>
      <c r="T155" s="95">
        <v>3.3741999999999999E-3</v>
      </c>
      <c r="U155" s="95">
        <v>1.9621999999999999E-3</v>
      </c>
      <c r="V155" s="95">
        <v>2.0998000000000001</v>
      </c>
      <c r="W155" s="95">
        <v>1.766</v>
      </c>
      <c r="X155" s="312">
        <v>1.9329000000000001</v>
      </c>
      <c r="Y155" s="95">
        <v>0.16692000000000001</v>
      </c>
      <c r="Z155" s="95">
        <v>0.42113</v>
      </c>
      <c r="AA155" s="95">
        <v>0.42116999999999999</v>
      </c>
      <c r="AB155" s="95">
        <v>0.42114000000000001</v>
      </c>
      <c r="AC155" s="98">
        <v>3.7400000000000001E-5</v>
      </c>
      <c r="AD155" s="95">
        <v>0.15395</v>
      </c>
      <c r="AE155" s="95">
        <v>0.64209000000000005</v>
      </c>
      <c r="AF155" s="98">
        <v>8.3100000000000001E-5</v>
      </c>
      <c r="AG155" s="95">
        <v>0.88622999999999996</v>
      </c>
      <c r="AH155" s="98">
        <v>2.62E-5</v>
      </c>
      <c r="AI155" s="95">
        <v>120</v>
      </c>
      <c r="AJ155" s="95">
        <v>0.53217999999999999</v>
      </c>
      <c r="AK155" s="95">
        <v>0.53225</v>
      </c>
      <c r="AL155" s="95">
        <v>0.53222999999999998</v>
      </c>
      <c r="AM155" s="98">
        <v>7.1400000000000001E-5</v>
      </c>
      <c r="AN155" s="95">
        <v>0.28698000000000001</v>
      </c>
      <c r="AO155" s="95">
        <v>2.7734000000000001</v>
      </c>
      <c r="AP155" s="98">
        <v>1.0699999999999999E-5</v>
      </c>
      <c r="AQ155" s="95">
        <v>2.8418000000000001</v>
      </c>
      <c r="AR155" s="98">
        <v>9.9000000000000001E-6</v>
      </c>
      <c r="AS155" s="95">
        <v>3.4251000000000003E-4</v>
      </c>
      <c r="AT155" s="95">
        <v>1.9204000000000001E-4</v>
      </c>
      <c r="AU155" s="95">
        <v>8.2859000000000006E-3</v>
      </c>
      <c r="AV155" s="95">
        <v>6.3670000000000003E-3</v>
      </c>
      <c r="AW155" s="95">
        <v>1.2862999999999999E-4</v>
      </c>
      <c r="AX155" s="98">
        <v>8.5400000000000002E-5</v>
      </c>
      <c r="AY155" s="98">
        <v>7.4200000000000001E-6</v>
      </c>
      <c r="AZ155" s="98">
        <v>8.0700000000000007E-6</v>
      </c>
      <c r="BA155" s="98">
        <v>2.0100000000000001E-5</v>
      </c>
      <c r="BB155" s="98">
        <v>5.49E-6</v>
      </c>
      <c r="BC155" s="95">
        <v>1.8124999999999999E-4</v>
      </c>
      <c r="BD155" s="95">
        <v>2.3178000000000001E-4</v>
      </c>
      <c r="BE155" s="95">
        <v>2.8221000000000001E-3</v>
      </c>
      <c r="BF155" s="95">
        <v>3.3170999999999999E-3</v>
      </c>
      <c r="BG155" s="95">
        <v>1.0415E-4</v>
      </c>
      <c r="BH155" s="98">
        <v>9.8300000000000004E-5</v>
      </c>
      <c r="BI155" s="98">
        <v>3.7799999999999997E-5</v>
      </c>
      <c r="BJ155" s="98">
        <v>3.3599999999999997E-5</v>
      </c>
      <c r="BK155" s="98">
        <v>1.73E-5</v>
      </c>
      <c r="BL155" s="98">
        <v>1.84E-5</v>
      </c>
      <c r="BM155" s="95">
        <v>0.41150999999999999</v>
      </c>
      <c r="BN155" s="95">
        <v>9.6086000000000005E-2</v>
      </c>
      <c r="BO155" s="95">
        <v>7.0657999999999997E-3</v>
      </c>
      <c r="BP155" s="95">
        <v>7.4803999999999999E-3</v>
      </c>
      <c r="BQ155" s="95">
        <v>7.2731000000000002E-3</v>
      </c>
      <c r="BR155" s="95">
        <v>5.9778000000000001E-3</v>
      </c>
      <c r="BS155" s="95">
        <v>2.9320000000000003E-4</v>
      </c>
      <c r="BT155" s="95">
        <v>0.40422999999999998</v>
      </c>
      <c r="BU155" s="95">
        <v>9.6271999999999996E-2</v>
      </c>
      <c r="BV155" s="95">
        <v>103.08</v>
      </c>
      <c r="BW155" s="95">
        <v>65.177000000000007</v>
      </c>
      <c r="BX155" s="288">
        <v>56.579000000000001</v>
      </c>
      <c r="BY155" s="95">
        <v>3.2391999999999999</v>
      </c>
      <c r="BZ155" s="95">
        <v>0.4</v>
      </c>
      <c r="CA155" s="95">
        <v>3</v>
      </c>
      <c r="CB155" s="295">
        <v>295.76</v>
      </c>
      <c r="CC155" s="95">
        <v>0.34799999999999998</v>
      </c>
      <c r="CD155" s="95">
        <v>20</v>
      </c>
      <c r="CE155" s="95">
        <v>20</v>
      </c>
      <c r="CF155" s="95">
        <v>0</v>
      </c>
      <c r="CG155" s="95">
        <v>20</v>
      </c>
      <c r="CH155" s="95">
        <v>41</v>
      </c>
      <c r="CI155" s="95">
        <v>53</v>
      </c>
      <c r="CJ155" s="295">
        <v>562.04</v>
      </c>
      <c r="CK155" s="95">
        <v>1</v>
      </c>
      <c r="CL155" s="9">
        <f t="shared" si="16"/>
        <v>0.32889771598808343</v>
      </c>
      <c r="CM155" s="1">
        <v>53.948720000000002</v>
      </c>
      <c r="CN155" s="1">
        <v>84.818910000000002</v>
      </c>
      <c r="CO155" s="95">
        <v>19</v>
      </c>
      <c r="CP155" s="95">
        <v>51</v>
      </c>
      <c r="CQ155" s="95">
        <v>32</v>
      </c>
      <c r="CR155" s="95">
        <v>5.13</v>
      </c>
      <c r="CS155" s="95">
        <v>111.2</v>
      </c>
      <c r="CT155" s="96" t="s">
        <v>87</v>
      </c>
      <c r="CU155" s="99">
        <v>0.8618055555555556</v>
      </c>
      <c r="CV155" s="95">
        <v>0</v>
      </c>
      <c r="CW155" s="95">
        <v>299.10000000000002</v>
      </c>
      <c r="CX155" s="95">
        <v>1.2</v>
      </c>
      <c r="CY155" s="95">
        <v>308.10000000000002</v>
      </c>
      <c r="CZ155" s="95">
        <v>-41.9</v>
      </c>
      <c r="DA155" s="96" t="s">
        <v>88</v>
      </c>
      <c r="DB155" s="95">
        <v>1.1000000000000001</v>
      </c>
      <c r="DC155" s="96">
        <v>34.435000000000002</v>
      </c>
    </row>
    <row r="156" spans="1:107" s="95" customFormat="1">
      <c r="A156" s="97"/>
      <c r="H156" s="222"/>
      <c r="I156" s="95">
        <v>3.5</v>
      </c>
      <c r="J156" s="96" t="s">
        <v>117</v>
      </c>
      <c r="K156" s="295">
        <v>2641.3</v>
      </c>
      <c r="L156" s="295">
        <v>305.39999999999998</v>
      </c>
      <c r="M156" s="312">
        <f t="shared" si="15"/>
        <v>2.5599672324194254</v>
      </c>
      <c r="N156" s="95">
        <v>0.22603999999999999</v>
      </c>
      <c r="O156" s="95">
        <v>4.1770000000000002E-2</v>
      </c>
      <c r="P156" s="288">
        <v>0.38001000000000001</v>
      </c>
      <c r="Q156" s="95">
        <v>8.3540000000000003E-2</v>
      </c>
      <c r="R156" s="95">
        <v>1.1648E-2</v>
      </c>
      <c r="S156" s="95">
        <v>6.8668999999999996E-3</v>
      </c>
      <c r="T156" s="95">
        <v>1.1793E-2</v>
      </c>
      <c r="U156" s="95">
        <v>6.9036000000000002E-3</v>
      </c>
      <c r="V156" s="95">
        <v>3.0304000000000002</v>
      </c>
      <c r="W156" s="95">
        <v>3.6002000000000001</v>
      </c>
      <c r="X156" s="312">
        <v>3.3153000000000001</v>
      </c>
      <c r="Y156" s="95">
        <v>0.28489999999999999</v>
      </c>
      <c r="Z156" s="95">
        <v>0.39032</v>
      </c>
      <c r="AA156" s="95">
        <v>0.39068000000000003</v>
      </c>
      <c r="AB156" s="95">
        <v>0.39062999999999998</v>
      </c>
      <c r="AC156" s="95">
        <v>3.678E-4</v>
      </c>
      <c r="AD156" s="95">
        <v>0.29286000000000001</v>
      </c>
      <c r="AE156" s="95">
        <v>0.43457000000000001</v>
      </c>
      <c r="AF156" s="95">
        <v>3.4416999999999998E-4</v>
      </c>
      <c r="AG156" s="95">
        <v>0.44434000000000001</v>
      </c>
      <c r="AH156" s="95">
        <v>1.4548E-3</v>
      </c>
      <c r="AI156" s="95">
        <v>80</v>
      </c>
      <c r="AJ156" s="95">
        <v>0.38068999999999997</v>
      </c>
      <c r="AK156" s="95">
        <v>0.38153999999999999</v>
      </c>
      <c r="AL156" s="95">
        <v>0.38085999999999998</v>
      </c>
      <c r="AM156" s="95">
        <v>8.5249000000000002E-4</v>
      </c>
      <c r="AN156" s="95">
        <v>0.66020000000000001</v>
      </c>
      <c r="AO156" s="95">
        <v>0.44922000000000001</v>
      </c>
      <c r="AP156" s="95">
        <v>1.0965E-3</v>
      </c>
      <c r="AQ156" s="95">
        <v>0.49804999999999999</v>
      </c>
      <c r="AR156" s="95">
        <v>5.4710999999999996E-4</v>
      </c>
      <c r="AS156" s="95">
        <v>1.8056999999999999E-3</v>
      </c>
      <c r="AT156" s="95">
        <v>2.0516000000000002E-3</v>
      </c>
      <c r="AU156" s="95">
        <v>4.1625999999999998E-3</v>
      </c>
      <c r="AV156" s="95">
        <v>2.4697999999999999E-3</v>
      </c>
      <c r="AW156" s="95">
        <v>4.0156000000000002E-4</v>
      </c>
      <c r="AX156" s="95">
        <v>4.8359999999999999E-4</v>
      </c>
      <c r="AY156" s="98">
        <v>3.7799999999999997E-5</v>
      </c>
      <c r="AZ156" s="98">
        <v>1.8300000000000001E-5</v>
      </c>
      <c r="BA156" s="98">
        <v>4.18E-5</v>
      </c>
      <c r="BB156" s="98">
        <v>4.5199999999999999E-6</v>
      </c>
      <c r="BC156" s="95">
        <v>2.0038999999999999E-3</v>
      </c>
      <c r="BD156" s="95">
        <v>1.8764000000000001E-3</v>
      </c>
      <c r="BE156" s="95">
        <v>5.2341999999999996E-3</v>
      </c>
      <c r="BF156" s="95">
        <v>2.7014999999999999E-3</v>
      </c>
      <c r="BG156" s="95">
        <v>9.1688999999999996E-4</v>
      </c>
      <c r="BH156" s="95">
        <v>1.2749E-3</v>
      </c>
      <c r="BI156" s="95">
        <v>3.0142999999999999E-4</v>
      </c>
      <c r="BJ156" s="95">
        <v>2.2236000000000001E-4</v>
      </c>
      <c r="BK156" s="95">
        <v>1.7227E-4</v>
      </c>
      <c r="BL156" s="95">
        <v>3.1534E-4</v>
      </c>
      <c r="BM156" s="95">
        <v>0.65988999999999998</v>
      </c>
      <c r="BN156" s="95">
        <v>0.35338000000000003</v>
      </c>
      <c r="BO156" s="95">
        <v>5.3247000000000003E-2</v>
      </c>
      <c r="BP156" s="95">
        <v>6.0330000000000002E-2</v>
      </c>
      <c r="BQ156" s="95">
        <v>5.6787999999999998E-2</v>
      </c>
      <c r="BR156" s="95">
        <v>0.16938</v>
      </c>
      <c r="BS156" s="95">
        <v>5.0086999999999996E-3</v>
      </c>
      <c r="BT156" s="95">
        <v>0.60309999999999997</v>
      </c>
      <c r="BU156" s="95">
        <v>0.39187</v>
      </c>
      <c r="BV156" s="95">
        <v>32.622999999999998</v>
      </c>
      <c r="BW156" s="95">
        <v>20.524999999999999</v>
      </c>
      <c r="BX156" s="288">
        <v>11.62</v>
      </c>
      <c r="BY156" s="95">
        <v>4.1330999999999998</v>
      </c>
      <c r="BZ156" s="95">
        <v>0.1</v>
      </c>
      <c r="CA156" s="95">
        <v>2</v>
      </c>
      <c r="CB156" s="295">
        <v>249.78</v>
      </c>
      <c r="CC156" s="95">
        <v>2.6720000000000002</v>
      </c>
      <c r="CD156" s="95">
        <v>22</v>
      </c>
      <c r="CE156" s="95">
        <v>5</v>
      </c>
      <c r="CF156" s="95">
        <v>59</v>
      </c>
      <c r="CG156" s="95">
        <v>22</v>
      </c>
      <c r="CH156" s="95">
        <v>15</v>
      </c>
      <c r="CI156" s="95">
        <v>51</v>
      </c>
      <c r="CJ156" s="295">
        <v>342.15</v>
      </c>
      <c r="CK156" s="95">
        <v>1</v>
      </c>
      <c r="CL156" s="9">
        <f t="shared" si="16"/>
        <v>0.30503522346691309</v>
      </c>
      <c r="CM156" s="9">
        <v>47.801499999999997</v>
      </c>
      <c r="CN156" s="9">
        <v>106.40992</v>
      </c>
      <c r="CO156" s="95">
        <v>19</v>
      </c>
      <c r="CP156" s="95">
        <v>51</v>
      </c>
      <c r="CQ156" s="95">
        <v>32</v>
      </c>
      <c r="CR156" s="95">
        <v>19.97</v>
      </c>
      <c r="CS156" s="95">
        <v>102</v>
      </c>
      <c r="CT156" s="96" t="s">
        <v>87</v>
      </c>
      <c r="CU156" s="99">
        <v>0.92828703703703708</v>
      </c>
      <c r="CV156" s="95">
        <v>552.70000000000005</v>
      </c>
      <c r="CW156" s="95">
        <v>301.10000000000002</v>
      </c>
      <c r="CX156" s="95">
        <v>-4.5</v>
      </c>
      <c r="CY156" s="95">
        <v>327.7</v>
      </c>
      <c r="CZ156" s="96">
        <v>-22.3</v>
      </c>
      <c r="DA156" s="96" t="s">
        <v>95</v>
      </c>
      <c r="DB156" s="95">
        <v>1.7</v>
      </c>
      <c r="DC156" s="96">
        <v>32.591999999999999</v>
      </c>
    </row>
    <row r="157" spans="1:107" s="95" customFormat="1">
      <c r="A157" s="97"/>
      <c r="H157" s="222"/>
      <c r="I157" s="95">
        <v>3.5</v>
      </c>
      <c r="J157" s="96" t="s">
        <v>45</v>
      </c>
      <c r="K157" s="295">
        <v>4446</v>
      </c>
      <c r="L157" s="295">
        <v>310.7</v>
      </c>
      <c r="M157" s="312">
        <f t="shared" si="15"/>
        <v>2.0739143058608818</v>
      </c>
      <c r="N157" s="95">
        <v>3.3646000000000002E-2</v>
      </c>
      <c r="O157" s="95">
        <v>3.4207000000000001E-2</v>
      </c>
      <c r="P157" s="288">
        <v>5.8372E-2</v>
      </c>
      <c r="Q157" s="95">
        <v>6.8413000000000002E-2</v>
      </c>
      <c r="R157" s="95">
        <v>3.1832000000000002E-3</v>
      </c>
      <c r="S157" s="95">
        <v>1.9170999999999999E-3</v>
      </c>
      <c r="T157" s="95">
        <v>3.8928000000000001E-3</v>
      </c>
      <c r="U157" s="95">
        <v>2.2483E-3</v>
      </c>
      <c r="V157" s="95">
        <v>2.4338000000000002</v>
      </c>
      <c r="W157" s="95">
        <v>2.3262999999999998</v>
      </c>
      <c r="X157" s="312">
        <v>2.38</v>
      </c>
      <c r="Y157" s="95">
        <v>5.3737E-2</v>
      </c>
      <c r="Z157" s="95">
        <v>0.48214000000000001</v>
      </c>
      <c r="AA157" s="95">
        <v>0.48224</v>
      </c>
      <c r="AB157" s="95">
        <v>0.48218</v>
      </c>
      <c r="AC157" s="98">
        <v>9.6299999999999996E-5</v>
      </c>
      <c r="AD157" s="95">
        <v>6.4047000000000001E-3</v>
      </c>
      <c r="AE157" s="95">
        <v>0.48583999999999999</v>
      </c>
      <c r="AF157" s="95">
        <v>1.0606E-4</v>
      </c>
      <c r="AG157" s="95">
        <v>0.49071999999999999</v>
      </c>
      <c r="AH157" s="95">
        <v>1.0014E-4</v>
      </c>
      <c r="AI157" s="95">
        <v>150</v>
      </c>
      <c r="AJ157" s="95">
        <v>0.43918000000000001</v>
      </c>
      <c r="AK157" s="95">
        <v>0.4582</v>
      </c>
      <c r="AL157" s="95">
        <v>0.4541</v>
      </c>
      <c r="AM157" s="95">
        <v>1.9016999999999999E-2</v>
      </c>
      <c r="AN157" s="95">
        <v>7.6223999999999997E-3</v>
      </c>
      <c r="AO157" s="95">
        <v>0.57616999999999996</v>
      </c>
      <c r="AP157" s="98">
        <v>8.4599999999999996E-5</v>
      </c>
      <c r="AQ157" s="95">
        <v>0.59082000000000001</v>
      </c>
      <c r="AR157" s="98">
        <v>6.9800000000000003E-5</v>
      </c>
      <c r="AS157" s="98">
        <v>7.5300000000000001E-5</v>
      </c>
      <c r="AT157" s="98">
        <v>6.3499999999999999E-5</v>
      </c>
      <c r="AU157" s="95">
        <v>8.6945000000000008E-3</v>
      </c>
      <c r="AV157" s="95">
        <v>1.1268E-2</v>
      </c>
      <c r="AW157" s="95">
        <v>3.2564999999999997E-4</v>
      </c>
      <c r="AX157" s="95">
        <v>3.3192999999999997E-4</v>
      </c>
      <c r="AY157" s="98">
        <v>3.8899999999999997E-5</v>
      </c>
      <c r="AZ157" s="98">
        <v>2.26E-5</v>
      </c>
      <c r="BA157" s="98">
        <v>4.8300000000000002E-5</v>
      </c>
      <c r="BB157" s="98">
        <v>2.7399999999999999E-5</v>
      </c>
      <c r="BC157" s="95">
        <v>7.3899999999999997E-4</v>
      </c>
      <c r="BD157" s="95">
        <v>1.0051999999999999E-3</v>
      </c>
      <c r="BE157" s="95">
        <v>6.5702E-3</v>
      </c>
      <c r="BF157" s="95">
        <v>7.0159000000000003E-3</v>
      </c>
      <c r="BG157" s="95">
        <v>3.1397E-4</v>
      </c>
      <c r="BH157" s="95">
        <v>5.3996999999999997E-4</v>
      </c>
      <c r="BI157" s="98">
        <v>5.8300000000000001E-5</v>
      </c>
      <c r="BJ157" s="95">
        <v>1.1137E-4</v>
      </c>
      <c r="BK157" s="98">
        <v>2.8900000000000001E-5</v>
      </c>
      <c r="BL157" s="98">
        <v>3.6300000000000001E-5</v>
      </c>
      <c r="BM157" s="95">
        <v>2.9998E-2</v>
      </c>
      <c r="BN157" s="95">
        <v>1.3183E-2</v>
      </c>
      <c r="BO157" s="95">
        <v>6.7263999999999996E-3</v>
      </c>
      <c r="BP157" s="95">
        <v>1.163E-2</v>
      </c>
      <c r="BQ157" s="95">
        <v>9.1781999999999992E-3</v>
      </c>
      <c r="BR157" s="95">
        <v>4.7664999999999999E-3</v>
      </c>
      <c r="BS157" s="95">
        <v>3.4673E-3</v>
      </c>
      <c r="BT157" s="95">
        <v>2.0820000000000002E-2</v>
      </c>
      <c r="BU157" s="95">
        <v>1.4017999999999999E-2</v>
      </c>
      <c r="BV157" s="95">
        <v>18.338000000000001</v>
      </c>
      <c r="BW157" s="95">
        <v>24.163</v>
      </c>
      <c r="BX157" s="288">
        <v>3.2684000000000002</v>
      </c>
      <c r="BY157" s="95">
        <v>0.41153000000000001</v>
      </c>
      <c r="BZ157" s="95">
        <v>0.4</v>
      </c>
      <c r="CA157" s="95">
        <v>1.5</v>
      </c>
      <c r="CB157" s="295">
        <v>295.93</v>
      </c>
      <c r="CC157" s="95">
        <v>0.35799999999999998</v>
      </c>
      <c r="CD157" s="95">
        <v>23</v>
      </c>
      <c r="CE157" s="95">
        <v>40</v>
      </c>
      <c r="CF157" s="95">
        <v>0</v>
      </c>
      <c r="CG157" s="95">
        <v>23</v>
      </c>
      <c r="CH157" s="95">
        <v>53</v>
      </c>
      <c r="CI157" s="95">
        <v>50</v>
      </c>
      <c r="CJ157" s="295">
        <v>580.41</v>
      </c>
      <c r="CK157" s="95">
        <v>1</v>
      </c>
      <c r="CL157" s="9">
        <f t="shared" si="16"/>
        <v>0.30581923235658276</v>
      </c>
      <c r="CM157" s="9">
        <v>44.1999</v>
      </c>
      <c r="CN157" s="9">
        <v>131.97730000000001</v>
      </c>
      <c r="CO157" s="95">
        <v>19</v>
      </c>
      <c r="CP157" s="95">
        <v>51</v>
      </c>
      <c r="CQ157" s="95">
        <v>32</v>
      </c>
      <c r="CR157" s="95">
        <v>36.39</v>
      </c>
      <c r="CS157" s="95">
        <v>85.1</v>
      </c>
      <c r="CT157" s="96" t="s">
        <v>87</v>
      </c>
      <c r="CU157" s="99">
        <v>0.99745370370370379</v>
      </c>
      <c r="CV157" s="95">
        <v>780.8</v>
      </c>
      <c r="CW157" s="95">
        <v>304.8</v>
      </c>
      <c r="CX157" s="95">
        <v>-4.3</v>
      </c>
      <c r="CY157" s="96">
        <v>319.60000000000002</v>
      </c>
      <c r="CZ157" s="95">
        <v>-30.4</v>
      </c>
      <c r="DA157" s="96" t="s">
        <v>95</v>
      </c>
      <c r="DB157" s="95">
        <v>1.5</v>
      </c>
      <c r="DC157" s="96">
        <v>42.076000000000001</v>
      </c>
    </row>
    <row r="158" spans="1:107" s="95" customFormat="1">
      <c r="A158" s="97"/>
      <c r="H158" s="222"/>
      <c r="I158" s="95">
        <v>3.5</v>
      </c>
      <c r="J158" s="96" t="s">
        <v>63</v>
      </c>
      <c r="K158" s="295">
        <v>4816.8</v>
      </c>
      <c r="L158" s="295">
        <v>31.7</v>
      </c>
      <c r="M158" s="312">
        <f t="shared" si="15"/>
        <v>2.8054425585636134</v>
      </c>
      <c r="N158" s="95">
        <v>5.4898000000000002E-2</v>
      </c>
      <c r="O158" s="95">
        <v>8.7396000000000001E-3</v>
      </c>
      <c r="P158" s="288">
        <v>8.5241999999999998E-2</v>
      </c>
      <c r="Q158" s="95">
        <v>1.7479000000000001E-2</v>
      </c>
      <c r="R158" s="95">
        <v>4.8954999999999997E-3</v>
      </c>
      <c r="S158" s="95">
        <v>2.9391999999999999E-3</v>
      </c>
      <c r="T158" s="95">
        <v>5.3625000000000001E-3</v>
      </c>
      <c r="U158" s="95">
        <v>3.1321999999999999E-3</v>
      </c>
      <c r="V158" s="95">
        <v>3.9672000000000001</v>
      </c>
      <c r="W158" s="95">
        <v>3.2155</v>
      </c>
      <c r="X158" s="312">
        <v>3.5914000000000001</v>
      </c>
      <c r="Y158" s="95">
        <v>0.37586999999999998</v>
      </c>
      <c r="Z158" s="95">
        <v>0.35626000000000002</v>
      </c>
      <c r="AA158" s="95">
        <v>0.35692000000000002</v>
      </c>
      <c r="AB158" s="95">
        <v>0.35644999999999999</v>
      </c>
      <c r="AC158" s="95">
        <v>6.5448000000000004E-4</v>
      </c>
      <c r="AD158" s="95">
        <v>1.9968E-2</v>
      </c>
      <c r="AE158" s="95">
        <v>0.36010999999999999</v>
      </c>
      <c r="AF158" s="95">
        <v>2.2139999999999998E-3</v>
      </c>
      <c r="AG158" s="95">
        <v>0.36864999999999998</v>
      </c>
      <c r="AH158" s="95">
        <v>1.7565E-3</v>
      </c>
      <c r="AI158" s="95">
        <v>120</v>
      </c>
      <c r="AJ158" s="95">
        <v>0.39049</v>
      </c>
      <c r="AK158" s="95">
        <v>0.39627000000000001</v>
      </c>
      <c r="AL158" s="95">
        <v>0.39550999999999997</v>
      </c>
      <c r="AM158" s="95">
        <v>5.7773E-3</v>
      </c>
      <c r="AN158" s="95">
        <v>2.8981E-2</v>
      </c>
      <c r="AO158" s="95">
        <v>0.41016000000000002</v>
      </c>
      <c r="AP158" s="95">
        <v>4.7223000000000002E-4</v>
      </c>
      <c r="AQ158" s="95">
        <v>0.47363</v>
      </c>
      <c r="AR158" s="95">
        <v>1.9526E-4</v>
      </c>
      <c r="AS158" s="95">
        <v>4.1011999999999998E-4</v>
      </c>
      <c r="AT158" s="95">
        <v>1.0225000000000001E-4</v>
      </c>
      <c r="AU158" s="95">
        <v>3.4959000000000001E-3</v>
      </c>
      <c r="AV158" s="95">
        <v>1.0166000000000001E-3</v>
      </c>
      <c r="AW158" s="98">
        <v>2.62E-5</v>
      </c>
      <c r="AX158" s="98">
        <v>1.49E-5</v>
      </c>
      <c r="AY158" s="98">
        <v>1.17E-5</v>
      </c>
      <c r="AZ158" s="98">
        <v>2.7199999999999998E-6</v>
      </c>
      <c r="BA158" s="98">
        <v>9.4099999999999997E-6</v>
      </c>
      <c r="BB158" s="98">
        <v>1.2E-5</v>
      </c>
      <c r="BC158" s="95">
        <v>1.0799E-3</v>
      </c>
      <c r="BD158" s="95">
        <v>1.0567E-3</v>
      </c>
      <c r="BE158" s="95">
        <v>7.5558999999999999E-3</v>
      </c>
      <c r="BF158" s="95">
        <v>1.1390000000000001E-2</v>
      </c>
      <c r="BG158" s="95">
        <v>1.4881000000000001E-4</v>
      </c>
      <c r="BH158" s="95">
        <v>1.4278000000000001E-4</v>
      </c>
      <c r="BI158" s="98">
        <v>1.0200000000000001E-5</v>
      </c>
      <c r="BJ158" s="98">
        <v>7.5700000000000004E-6</v>
      </c>
      <c r="BK158" s="98">
        <v>4.4599999999999996E-6</v>
      </c>
      <c r="BL158" s="98">
        <v>2.8499999999999998E-6</v>
      </c>
      <c r="BM158" s="95">
        <v>0.11236</v>
      </c>
      <c r="BN158" s="95">
        <v>8.5173000000000002E-3</v>
      </c>
      <c r="BO158" s="95">
        <v>2.3321999999999999E-2</v>
      </c>
      <c r="BP158" s="95">
        <v>2.9628000000000002E-2</v>
      </c>
      <c r="BQ158" s="95">
        <v>2.6474999999999999E-2</v>
      </c>
      <c r="BR158" s="95">
        <v>3.2902999999999999E-3</v>
      </c>
      <c r="BS158" s="95">
        <v>4.4590999999999997E-3</v>
      </c>
      <c r="BT158" s="95">
        <v>8.5886000000000004E-2</v>
      </c>
      <c r="BU158" s="95">
        <v>9.1307999999999997E-3</v>
      </c>
      <c r="BV158" s="95">
        <v>17.411999999999999</v>
      </c>
      <c r="BW158" s="95">
        <v>11.047000000000001</v>
      </c>
      <c r="BX158" s="288">
        <v>4.2439999999999998</v>
      </c>
      <c r="BY158" s="95">
        <v>7.5020000000000003E-2</v>
      </c>
      <c r="BZ158" s="95">
        <v>0.3</v>
      </c>
      <c r="CA158" s="95">
        <v>2</v>
      </c>
      <c r="CB158" s="295">
        <v>22.887</v>
      </c>
      <c r="CC158" s="95">
        <v>0.34200000000000003</v>
      </c>
      <c r="CD158" s="95">
        <v>0</v>
      </c>
      <c r="CE158" s="95">
        <v>0</v>
      </c>
      <c r="CF158" s="95">
        <v>0</v>
      </c>
      <c r="CG158" s="95">
        <v>0</v>
      </c>
      <c r="CH158" s="95">
        <v>31</v>
      </c>
      <c r="CI158" s="95">
        <v>39</v>
      </c>
      <c r="CJ158" s="295">
        <v>813.06</v>
      </c>
      <c r="CK158" s="95">
        <v>1</v>
      </c>
      <c r="CL158" s="9">
        <f t="shared" si="16"/>
        <v>-6.9213857715574839E-2</v>
      </c>
      <c r="CM158" s="1">
        <v>77.475999999999999</v>
      </c>
      <c r="CN158" s="1">
        <v>-69.287999999999997</v>
      </c>
      <c r="CO158" s="95">
        <v>19</v>
      </c>
      <c r="CP158" s="95">
        <v>51</v>
      </c>
      <c r="CQ158" s="95">
        <v>32</v>
      </c>
      <c r="CR158" s="95">
        <v>45.04</v>
      </c>
      <c r="CS158" s="95">
        <v>350.1</v>
      </c>
      <c r="CT158" s="96" t="s">
        <v>87</v>
      </c>
      <c r="CU158" s="99">
        <v>2.314814814814815E-2</v>
      </c>
      <c r="CV158" s="95">
        <v>-26.3</v>
      </c>
      <c r="CW158" s="95">
        <v>26.8</v>
      </c>
      <c r="CX158" s="95">
        <v>0.5</v>
      </c>
      <c r="CY158" s="96">
        <v>341.8</v>
      </c>
      <c r="CZ158" s="95">
        <v>-8.1999999999999993</v>
      </c>
      <c r="DA158" s="96" t="s">
        <v>95</v>
      </c>
      <c r="DB158" s="95">
        <v>1.9</v>
      </c>
      <c r="DC158" s="96">
        <v>1.7290000000000001</v>
      </c>
    </row>
    <row r="159" spans="1:107" s="95" customFormat="1">
      <c r="A159" s="97"/>
      <c r="H159" s="222"/>
      <c r="I159" s="95">
        <v>3.5</v>
      </c>
      <c r="J159" s="96" t="s">
        <v>119</v>
      </c>
      <c r="K159" s="295">
        <v>5246.2</v>
      </c>
      <c r="L159" s="295">
        <v>311.39999999999998</v>
      </c>
      <c r="M159" s="312">
        <f t="shared" si="15"/>
        <v>1.5226725949386364</v>
      </c>
      <c r="N159" s="95">
        <v>3.5492999999999997E-2</v>
      </c>
      <c r="O159" s="95">
        <v>1.1912000000000001E-2</v>
      </c>
      <c r="P159" s="288">
        <v>4.8337999999999999E-2</v>
      </c>
      <c r="Q159" s="95">
        <v>2.3824999999999999E-2</v>
      </c>
      <c r="R159" s="95">
        <v>8.7417999999999992E-3</v>
      </c>
      <c r="S159" s="95">
        <v>5.0886999999999998E-3</v>
      </c>
      <c r="T159" s="95">
        <v>7.9851999999999996E-3</v>
      </c>
      <c r="U159" s="95">
        <v>4.7803000000000003E-3</v>
      </c>
      <c r="V159" s="95">
        <v>1.9051</v>
      </c>
      <c r="W159" s="95">
        <v>2.3216999999999999</v>
      </c>
      <c r="X159" s="312">
        <v>2.1133999999999999</v>
      </c>
      <c r="Y159" s="95">
        <v>0.20832000000000001</v>
      </c>
      <c r="Z159" s="95">
        <v>0.65583999999999998</v>
      </c>
      <c r="AA159" s="95">
        <v>0.65766000000000002</v>
      </c>
      <c r="AB159" s="95">
        <v>0.65673999999999999</v>
      </c>
      <c r="AC159" s="95">
        <v>1.8146E-3</v>
      </c>
      <c r="AD159" s="95">
        <v>1.0999999999999999E-2</v>
      </c>
      <c r="AE159" s="95">
        <v>0.66405999999999998</v>
      </c>
      <c r="AF159" s="95">
        <v>7.6888E-4</v>
      </c>
      <c r="AG159" s="95">
        <v>0.67627000000000004</v>
      </c>
      <c r="AH159" s="95">
        <v>5.6740000000000002E-4</v>
      </c>
      <c r="AI159" s="95">
        <v>80</v>
      </c>
      <c r="AJ159" s="95">
        <v>0.60070000000000001</v>
      </c>
      <c r="AK159" s="95">
        <v>0.62424999999999997</v>
      </c>
      <c r="AL159" s="95">
        <v>0.60546999999999995</v>
      </c>
      <c r="AM159" s="95">
        <v>2.3547999999999999E-2</v>
      </c>
      <c r="AN159" s="95">
        <v>5.8894000000000004E-3</v>
      </c>
      <c r="AO159" s="95">
        <v>0.625</v>
      </c>
      <c r="AP159" s="95">
        <v>1.8642999999999999E-3</v>
      </c>
      <c r="AQ159" s="95">
        <v>0.68359000000000003</v>
      </c>
      <c r="AR159" s="95">
        <v>4.9072000000000005E-4</v>
      </c>
      <c r="AS159" s="95">
        <v>9.3464000000000004E-4</v>
      </c>
      <c r="AT159" s="95">
        <v>9.4634000000000005E-4</v>
      </c>
      <c r="AU159" s="95">
        <v>4.4824999999999997E-2</v>
      </c>
      <c r="AV159" s="95">
        <v>5.9873999999999997E-2</v>
      </c>
      <c r="AW159" s="95">
        <v>2.1258000000000002E-3</v>
      </c>
      <c r="AX159" s="95">
        <v>9.8951000000000009E-4</v>
      </c>
      <c r="AY159" s="95">
        <v>1.0377E-4</v>
      </c>
      <c r="AZ159" s="95">
        <v>1.1026E-4</v>
      </c>
      <c r="BA159" s="98">
        <v>8.4699999999999999E-5</v>
      </c>
      <c r="BB159" s="98">
        <v>3.3500000000000001E-5</v>
      </c>
      <c r="BC159" s="95">
        <v>1.0543E-3</v>
      </c>
      <c r="BD159" s="95">
        <v>9.2475999999999995E-4</v>
      </c>
      <c r="BE159" s="95">
        <v>4.376E-2</v>
      </c>
      <c r="BF159" s="95">
        <v>8.8855000000000003E-2</v>
      </c>
      <c r="BG159" s="95">
        <v>3.2364999999999998E-3</v>
      </c>
      <c r="BH159" s="95">
        <v>3.0972E-3</v>
      </c>
      <c r="BI159" s="95">
        <v>4.8319999999999998E-4</v>
      </c>
      <c r="BJ159" s="95">
        <v>2.6709999999999999E-4</v>
      </c>
      <c r="BK159" s="98">
        <v>8.2899999999999996E-5</v>
      </c>
      <c r="BL159" s="98">
        <v>6.6299999999999999E-5</v>
      </c>
      <c r="BM159" s="95">
        <v>3.7482000000000001E-2</v>
      </c>
      <c r="BN159" s="95">
        <v>8.7944000000000008E-3</v>
      </c>
      <c r="BO159" s="95">
        <v>2.938E-2</v>
      </c>
      <c r="BP159" s="95">
        <v>2.613E-2</v>
      </c>
      <c r="BQ159" s="95">
        <v>2.7754999999999998E-2</v>
      </c>
      <c r="BR159" s="95">
        <v>1.5834999999999998E-2</v>
      </c>
      <c r="BS159" s="95">
        <v>2.2983999999999999E-3</v>
      </c>
      <c r="BT159" s="95">
        <v>9.7266999999999996E-3</v>
      </c>
      <c r="BU159" s="95">
        <v>1.8113000000000001E-2</v>
      </c>
      <c r="BV159" s="95">
        <v>5.5294999999999996</v>
      </c>
      <c r="BW159" s="95">
        <v>4.2176</v>
      </c>
      <c r="BX159" s="288">
        <v>1.3505</v>
      </c>
      <c r="BY159" s="95">
        <v>0.14355000000000001</v>
      </c>
      <c r="BZ159" s="95">
        <v>0.5</v>
      </c>
      <c r="CA159" s="95">
        <v>2</v>
      </c>
      <c r="CB159" s="295">
        <v>303.83999999999997</v>
      </c>
      <c r="CC159" s="95">
        <v>0.33300000000000002</v>
      </c>
      <c r="CD159" s="95">
        <v>0</v>
      </c>
      <c r="CE159" s="95">
        <v>30</v>
      </c>
      <c r="CF159" s="95">
        <v>0</v>
      </c>
      <c r="CG159" s="95">
        <v>0</v>
      </c>
      <c r="CH159" s="95">
        <v>58</v>
      </c>
      <c r="CI159" s="95">
        <v>43</v>
      </c>
      <c r="CJ159" s="295">
        <v>338.78</v>
      </c>
      <c r="CK159" s="95">
        <v>1</v>
      </c>
      <c r="CL159" s="9">
        <f t="shared" si="16"/>
        <v>-7.7185187364828087E-2</v>
      </c>
      <c r="CM159" s="9">
        <v>53.105800000000002</v>
      </c>
      <c r="CN159" s="9">
        <v>157.7139</v>
      </c>
      <c r="CO159" s="95">
        <v>19</v>
      </c>
      <c r="CP159" s="95">
        <v>51</v>
      </c>
      <c r="CQ159" s="95">
        <v>32</v>
      </c>
      <c r="CR159" s="95">
        <v>44.48</v>
      </c>
      <c r="CS159" s="95">
        <v>58.2</v>
      </c>
      <c r="CT159" s="96" t="s">
        <v>87</v>
      </c>
      <c r="CU159" s="99">
        <v>4.1365740740740745E-2</v>
      </c>
      <c r="CV159" s="95">
        <v>1741</v>
      </c>
      <c r="CW159" s="95">
        <v>308.2</v>
      </c>
      <c r="CX159" s="95">
        <v>0.4</v>
      </c>
      <c r="CY159" s="95">
        <v>312.89999999999998</v>
      </c>
      <c r="CZ159" s="95">
        <v>-37.1</v>
      </c>
      <c r="DA159" s="96" t="s">
        <v>95</v>
      </c>
      <c r="DC159" s="96">
        <v>35.091999999999999</v>
      </c>
    </row>
    <row r="160" spans="1:107" s="77" customFormat="1">
      <c r="A160" s="91"/>
      <c r="H160" s="32"/>
      <c r="I160" s="77">
        <v>3.5</v>
      </c>
      <c r="J160" s="74" t="s">
        <v>53</v>
      </c>
      <c r="K160" s="291">
        <v>6137.1</v>
      </c>
      <c r="L160" s="291">
        <v>3351.8</v>
      </c>
      <c r="M160" s="311">
        <f t="shared" si="15"/>
        <v>7.0621468926553668</v>
      </c>
      <c r="N160" s="77">
        <v>0.20568</v>
      </c>
      <c r="O160" s="77">
        <v>3.3828999999999998E-2</v>
      </c>
      <c r="P160" s="285">
        <v>0.31466</v>
      </c>
      <c r="Q160" s="77">
        <v>6.7657999999999996E-2</v>
      </c>
      <c r="R160" s="77">
        <v>2.3389E-2</v>
      </c>
      <c r="S160" s="77">
        <v>1.4031E-2</v>
      </c>
      <c r="T160" s="77">
        <v>3.0683999999999999E-2</v>
      </c>
      <c r="U160" s="77">
        <v>1.7967E-2</v>
      </c>
      <c r="V160" s="77">
        <v>7.0884</v>
      </c>
      <c r="W160" s="77">
        <v>6.7130000000000001</v>
      </c>
      <c r="X160" s="311">
        <v>6.9006999999999996</v>
      </c>
      <c r="Y160" s="77">
        <v>0.18773000000000001</v>
      </c>
      <c r="Z160" s="77">
        <v>0.14061999999999999</v>
      </c>
      <c r="AA160" s="77">
        <v>0.1434</v>
      </c>
      <c r="AB160" s="77">
        <v>0.1416</v>
      </c>
      <c r="AC160" s="77">
        <v>2.7807999999999999E-3</v>
      </c>
      <c r="AD160" s="77">
        <v>0.54237999999999997</v>
      </c>
      <c r="AE160" s="77">
        <v>0.16356999999999999</v>
      </c>
      <c r="AF160" s="77">
        <v>9.0550000000000005E-2</v>
      </c>
      <c r="AG160" s="77">
        <v>0.19042999999999999</v>
      </c>
      <c r="AH160" s="77">
        <v>4.2015999999999998E-2</v>
      </c>
      <c r="AI160" s="77">
        <v>80</v>
      </c>
      <c r="AJ160" s="77">
        <v>0.13500999999999999</v>
      </c>
      <c r="AK160" s="77">
        <v>0.16298000000000001</v>
      </c>
      <c r="AL160" s="77">
        <v>0.14648</v>
      </c>
      <c r="AM160" s="77">
        <v>2.7972E-2</v>
      </c>
      <c r="AN160" s="77">
        <v>0.45561000000000001</v>
      </c>
      <c r="AO160" s="77">
        <v>0.21484</v>
      </c>
      <c r="AP160" s="77">
        <v>7.9168000000000002E-2</v>
      </c>
      <c r="AQ160" s="77">
        <v>0.24414</v>
      </c>
      <c r="AR160" s="77">
        <v>1.8154E-2</v>
      </c>
      <c r="AS160" s="77">
        <v>2.7237000000000001E-2</v>
      </c>
      <c r="AT160" s="77">
        <v>3.7848E-2</v>
      </c>
      <c r="AU160" s="77">
        <v>2.913E-2</v>
      </c>
      <c r="AV160" s="77">
        <v>3.2118000000000001E-2</v>
      </c>
      <c r="AW160" s="77">
        <v>1.6482999999999999E-3</v>
      </c>
      <c r="AX160" s="93">
        <v>6.2299999999999996E-5</v>
      </c>
      <c r="AY160" s="77">
        <v>1.2858999999999999E-4</v>
      </c>
      <c r="AZ160" s="93">
        <v>9.2800000000000006E-5</v>
      </c>
      <c r="BA160" s="93">
        <v>2.0299999999999999E-5</v>
      </c>
      <c r="BB160" s="93">
        <v>7.9699999999999999E-6</v>
      </c>
      <c r="BC160" s="77">
        <v>2.0348000000000002E-2</v>
      </c>
      <c r="BD160" s="77">
        <v>2.0909000000000001E-2</v>
      </c>
      <c r="BE160" s="77">
        <v>3.0856999999999999E-2</v>
      </c>
      <c r="BF160" s="77">
        <v>2.4952999999999999E-2</v>
      </c>
      <c r="BG160" s="77">
        <v>9.0607000000000003E-4</v>
      </c>
      <c r="BH160" s="77">
        <v>9.9156000000000005E-4</v>
      </c>
      <c r="BI160" s="77">
        <v>2.0725999999999999E-4</v>
      </c>
      <c r="BJ160" s="77">
        <v>2.6383E-4</v>
      </c>
      <c r="BK160" s="93">
        <v>3.9400000000000002E-5</v>
      </c>
      <c r="BL160" s="93">
        <v>3.4799999999999999E-5</v>
      </c>
      <c r="BM160" s="77">
        <v>1.2032</v>
      </c>
      <c r="BN160" s="77">
        <v>0.37325000000000003</v>
      </c>
      <c r="BO160" s="77">
        <v>0.26605000000000001</v>
      </c>
      <c r="BP160" s="77">
        <v>0.41299000000000002</v>
      </c>
      <c r="BQ160" s="77">
        <v>0.33951999999999999</v>
      </c>
      <c r="BR160" s="77">
        <v>0.18229999999999999</v>
      </c>
      <c r="BS160" s="77">
        <v>0.10391</v>
      </c>
      <c r="BT160" s="77">
        <v>0.86370000000000002</v>
      </c>
      <c r="BU160" s="77">
        <v>0.41538999999999998</v>
      </c>
      <c r="BV160" s="77">
        <v>13.452999999999999</v>
      </c>
      <c r="BW160" s="77">
        <v>8.5732999999999997</v>
      </c>
      <c r="BX160" s="285">
        <v>3.5438999999999998</v>
      </c>
      <c r="BY160" s="77">
        <v>0.26074999999999998</v>
      </c>
      <c r="BZ160" s="77">
        <v>0.1</v>
      </c>
      <c r="CA160" s="77">
        <v>2</v>
      </c>
      <c r="CB160" s="291">
        <v>336.4</v>
      </c>
      <c r="CC160" s="77">
        <v>0.33400000000000002</v>
      </c>
      <c r="CD160" s="77">
        <v>1</v>
      </c>
      <c r="CE160" s="77">
        <v>30</v>
      </c>
      <c r="CF160" s="77">
        <v>0</v>
      </c>
      <c r="CG160" s="77">
        <v>1</v>
      </c>
      <c r="CH160" s="77">
        <v>46</v>
      </c>
      <c r="CI160" s="77">
        <v>14</v>
      </c>
      <c r="CJ160" s="291">
        <v>396.73</v>
      </c>
      <c r="CK160" s="77">
        <v>1</v>
      </c>
      <c r="CL160" s="58">
        <f t="shared" si="16"/>
        <v>-9.424583064590436E-2</v>
      </c>
      <c r="CM160" s="7">
        <v>64.875</v>
      </c>
      <c r="CN160" s="7">
        <v>-147.86099999999999</v>
      </c>
      <c r="CO160" s="77">
        <v>19</v>
      </c>
      <c r="CP160" s="77">
        <v>51</v>
      </c>
      <c r="CQ160" s="77">
        <v>32</v>
      </c>
      <c r="CR160" s="77">
        <v>54.67</v>
      </c>
      <c r="CS160" s="77">
        <v>21.5</v>
      </c>
      <c r="CT160" s="74" t="s">
        <v>87</v>
      </c>
      <c r="CU160" s="94">
        <v>7.4884259259259262E-2</v>
      </c>
      <c r="CV160" s="77">
        <v>1071</v>
      </c>
      <c r="CW160" s="77">
        <v>334.4</v>
      </c>
      <c r="CX160" s="77">
        <v>3.2</v>
      </c>
      <c r="CY160" s="77">
        <v>355.9</v>
      </c>
      <c r="CZ160" s="77">
        <v>5.9</v>
      </c>
      <c r="DA160" s="74" t="s">
        <v>95</v>
      </c>
      <c r="DB160" s="77">
        <v>2.2000000000000002</v>
      </c>
      <c r="DC160" s="74">
        <v>16.596</v>
      </c>
    </row>
    <row r="161" spans="1:335">
      <c r="A161" s="56">
        <v>39773</v>
      </c>
      <c r="B161" s="1">
        <v>53.1</v>
      </c>
      <c r="C161" s="1">
        <v>-109.9</v>
      </c>
      <c r="D161" s="1">
        <v>28.2</v>
      </c>
      <c r="E161" s="222">
        <v>3.9</v>
      </c>
      <c r="F161" s="222">
        <v>-4.0999999999999996</v>
      </c>
      <c r="G161" s="222">
        <v>-11.6</v>
      </c>
      <c r="H161" s="222">
        <f>(E161^2+F161^2+G161^2)^0.5</f>
        <v>12.90658746532173</v>
      </c>
      <c r="I161" s="1">
        <v>0.41</v>
      </c>
      <c r="J161" s="27" t="s">
        <v>62</v>
      </c>
      <c r="K161" s="261">
        <v>739.8</v>
      </c>
      <c r="L161" s="270">
        <v>40.700000000000003</v>
      </c>
      <c r="M161" s="303">
        <f t="shared" si="15"/>
        <v>3.657142857142857</v>
      </c>
      <c r="N161" s="1">
        <v>0.166886126</v>
      </c>
      <c r="O161" s="1">
        <v>3.0259405999999999E-2</v>
      </c>
      <c r="P161" s="259">
        <v>0.27662670900000003</v>
      </c>
      <c r="Q161" s="1">
        <v>6.0518810999999999E-2</v>
      </c>
      <c r="R161" s="1">
        <v>3.9763672999999999E-2</v>
      </c>
      <c r="S161" s="1">
        <v>2.3369647E-2</v>
      </c>
      <c r="T161" s="1">
        <v>3.1685053999999997E-2</v>
      </c>
      <c r="U161" s="4">
        <v>1.8045102E-2</v>
      </c>
      <c r="V161" s="1">
        <v>4.066374208</v>
      </c>
      <c r="W161" s="1">
        <v>3.3882138610000001</v>
      </c>
      <c r="X161" s="303">
        <v>3.7272940349999999</v>
      </c>
      <c r="Y161" s="1">
        <v>0.33908017299999998</v>
      </c>
      <c r="Z161" s="1">
        <v>0.271892568</v>
      </c>
      <c r="AA161" s="1">
        <v>0.27444191899999998</v>
      </c>
      <c r="AB161" s="1">
        <v>0.2734375</v>
      </c>
      <c r="AC161" s="1">
        <v>2.549351E-3</v>
      </c>
      <c r="AD161" s="1">
        <v>0.31493349399999998</v>
      </c>
      <c r="AE161" s="1">
        <v>0.28808593799999999</v>
      </c>
      <c r="AF161" s="1">
        <v>1.4213333E-2</v>
      </c>
      <c r="AG161" s="1">
        <v>0.302734375</v>
      </c>
      <c r="AH161" s="1">
        <v>7.5428070000000003E-3</v>
      </c>
      <c r="AI161" s="1">
        <v>40</v>
      </c>
      <c r="AJ161" s="1">
        <v>0.27249440200000002</v>
      </c>
      <c r="AK161" s="1">
        <v>0.31223911900000001</v>
      </c>
      <c r="AL161" s="1">
        <v>0.29296875</v>
      </c>
      <c r="AM161" s="1">
        <v>3.9744716999999999E-2</v>
      </c>
      <c r="AN161" s="1">
        <v>0.29556506199999999</v>
      </c>
      <c r="AO161" s="1">
        <v>0.41015625</v>
      </c>
      <c r="AP161" s="1">
        <v>3.0260199999999999E-3</v>
      </c>
      <c r="AQ161" s="1">
        <v>0.6640625</v>
      </c>
      <c r="AR161" s="1">
        <v>3.3710599999999999E-4</v>
      </c>
      <c r="AS161" s="1">
        <v>1.4048438999999999E-2</v>
      </c>
      <c r="AT161" s="1">
        <v>1.3590942E-2</v>
      </c>
      <c r="AU161" s="1">
        <v>2.6581559000000001E-2</v>
      </c>
      <c r="AV161" s="1">
        <v>3.2347310999999997E-2</v>
      </c>
      <c r="AW161" s="1">
        <v>9.58993E-4</v>
      </c>
      <c r="AX161" s="1">
        <v>7.3695499999999997E-4</v>
      </c>
      <c r="AY161" s="1">
        <v>2.5237799999999999E-4</v>
      </c>
      <c r="AZ161" s="1">
        <v>1.46594E-4</v>
      </c>
      <c r="BA161" s="1">
        <v>1.6660399999999999E-4</v>
      </c>
      <c r="BB161" s="1">
        <v>2.3356399999999999E-4</v>
      </c>
      <c r="BC161" s="1">
        <v>2.1984399000000002E-2</v>
      </c>
      <c r="BD161" s="1">
        <v>3.1158484E-2</v>
      </c>
      <c r="BE161" s="1">
        <v>3.7694736999999999E-2</v>
      </c>
      <c r="BF161" s="1">
        <v>3.7888230000000002E-2</v>
      </c>
      <c r="BG161" s="1">
        <v>3.9392109999999998E-3</v>
      </c>
      <c r="BH161" s="1">
        <v>8.7586460000000001E-3</v>
      </c>
      <c r="BI161" s="1">
        <v>8.5952999999999995E-4</v>
      </c>
      <c r="BJ161" s="1">
        <v>1.094051E-3</v>
      </c>
      <c r="BK161" s="1">
        <v>3.8984700000000002E-4</v>
      </c>
      <c r="BL161" s="1">
        <v>5.0921799999999998E-4</v>
      </c>
      <c r="BM161" s="1">
        <v>0.43356191300000002</v>
      </c>
      <c r="BN161" s="1">
        <v>7.6980825000000003E-2</v>
      </c>
      <c r="BO161" s="1">
        <v>0.43039771199999999</v>
      </c>
      <c r="BP161" s="1">
        <v>0.18870421600000001</v>
      </c>
      <c r="BQ161" s="1">
        <v>0.30955096399999998</v>
      </c>
      <c r="BR161" s="1">
        <v>0.62538399099999997</v>
      </c>
      <c r="BS161" s="1">
        <v>0.17090311</v>
      </c>
      <c r="BT161" s="1">
        <v>0.124010949</v>
      </c>
      <c r="BU161" s="1">
        <v>0.63010410500000003</v>
      </c>
      <c r="BV161" s="1">
        <v>6.9567696080000001</v>
      </c>
      <c r="BW161" s="1">
        <v>4.3626730059999996</v>
      </c>
      <c r="BX161" s="259">
        <v>1.400615613</v>
      </c>
      <c r="BY161" s="1">
        <v>0.766778407</v>
      </c>
      <c r="BZ161" s="1">
        <v>0.10634</v>
      </c>
      <c r="CA161" s="1">
        <v>1.66</v>
      </c>
      <c r="CB161" s="261">
        <v>42.258000000000003</v>
      </c>
      <c r="CC161" s="1">
        <v>0.33400000000000002</v>
      </c>
      <c r="CD161" s="1">
        <v>0</v>
      </c>
      <c r="CE161" s="1">
        <v>30</v>
      </c>
      <c r="CF161" s="1">
        <v>6</v>
      </c>
      <c r="CG161" s="1">
        <v>1</v>
      </c>
      <c r="CH161" s="27">
        <v>13</v>
      </c>
      <c r="CI161" s="9">
        <v>57</v>
      </c>
      <c r="CJ161" s="261">
        <v>159.0619049</v>
      </c>
      <c r="CK161" s="1">
        <v>1</v>
      </c>
      <c r="CL161" s="9">
        <f t="shared" si="16"/>
        <v>0.26113660430638896</v>
      </c>
      <c r="CM161" s="1">
        <v>48.264000000000003</v>
      </c>
      <c r="CN161" s="1">
        <v>-117.12569999999999</v>
      </c>
      <c r="CO161" s="1">
        <v>0</v>
      </c>
      <c r="CP161" s="1">
        <v>26</v>
      </c>
      <c r="CQ161" s="1">
        <v>44</v>
      </c>
      <c r="CR161" s="1">
        <v>7.1</v>
      </c>
      <c r="CS161" s="1">
        <v>233.3</v>
      </c>
      <c r="CT161" s="27" t="s">
        <v>87</v>
      </c>
      <c r="CU161" s="79" t="s">
        <v>104</v>
      </c>
      <c r="CV161" s="1">
        <v>-38.799999999999997</v>
      </c>
      <c r="CW161" s="1">
        <v>43.1</v>
      </c>
      <c r="CX161" s="27">
        <v>-3.7</v>
      </c>
      <c r="CY161" s="1">
        <v>326.60000000000002</v>
      </c>
      <c r="CZ161" s="1">
        <v>-23.4</v>
      </c>
      <c r="DA161" s="27" t="s">
        <v>88</v>
      </c>
      <c r="DB161" s="84" t="s">
        <v>90</v>
      </c>
      <c r="DC161" s="27">
        <v>-54.018000000000001</v>
      </c>
      <c r="EN161" s="63"/>
      <c r="EO161" s="63"/>
      <c r="EP161" s="63"/>
      <c r="EQ161" s="63"/>
      <c r="ER161" s="63"/>
      <c r="ES161" s="63"/>
      <c r="ET161" s="63"/>
      <c r="EU161" s="63"/>
      <c r="EV161" s="63"/>
      <c r="EW161" s="63"/>
      <c r="EX161" s="63"/>
      <c r="EY161" s="63"/>
      <c r="EZ161" s="63"/>
      <c r="FA161" s="63"/>
      <c r="FB161" s="63"/>
      <c r="FC161" s="63"/>
      <c r="FD161" s="63"/>
      <c r="FE161" s="63"/>
      <c r="FF161" s="63"/>
      <c r="FG161" s="63"/>
      <c r="FH161" s="63"/>
      <c r="FI161" s="63"/>
      <c r="FJ161" s="63"/>
      <c r="FK161" s="63"/>
      <c r="FL161" s="63"/>
      <c r="FM161" s="63"/>
      <c r="FN161" s="63"/>
      <c r="FO161" s="63"/>
      <c r="FP161" s="63"/>
      <c r="FQ161" s="63"/>
      <c r="FR161" s="63"/>
      <c r="FS161" s="63"/>
      <c r="FT161" s="63"/>
      <c r="FU161" s="63"/>
      <c r="FV161" s="63"/>
      <c r="FW161" s="63"/>
      <c r="FX161" s="63"/>
      <c r="FY161" s="63"/>
      <c r="FZ161" s="63"/>
      <c r="GA161" s="63"/>
      <c r="GB161" s="63"/>
      <c r="GC161" s="63"/>
      <c r="GD161" s="63"/>
      <c r="GE161" s="63"/>
      <c r="GF161" s="63"/>
      <c r="GG161" s="63"/>
      <c r="GH161" s="63"/>
      <c r="GI161" s="63"/>
      <c r="GJ161" s="63"/>
      <c r="GK161" s="63"/>
      <c r="GL161" s="63"/>
      <c r="GM161" s="63"/>
      <c r="GN161" s="63"/>
      <c r="GO161" s="63"/>
      <c r="GP161" s="63"/>
      <c r="GQ161" s="63"/>
      <c r="GR161" s="63"/>
      <c r="GS161" s="63"/>
      <c r="GT161" s="63"/>
      <c r="GU161" s="63"/>
      <c r="GV161" s="63"/>
      <c r="GW161" s="63"/>
      <c r="GX161" s="63"/>
      <c r="GY161" s="63"/>
      <c r="GZ161" s="63"/>
      <c r="HA161" s="63"/>
      <c r="HB161" s="63"/>
      <c r="HC161" s="63"/>
      <c r="HD161" s="63"/>
      <c r="HE161" s="63"/>
      <c r="HF161" s="63"/>
      <c r="HG161" s="63"/>
      <c r="HH161" s="63"/>
      <c r="HI161" s="63"/>
      <c r="HJ161" s="63"/>
      <c r="HK161" s="63"/>
      <c r="HL161" s="63"/>
      <c r="HM161" s="63"/>
      <c r="HN161" s="63"/>
      <c r="HO161" s="63"/>
      <c r="HP161" s="63"/>
      <c r="HQ161" s="63"/>
      <c r="HR161" s="63"/>
      <c r="HS161" s="63"/>
      <c r="HT161" s="63"/>
      <c r="HU161" s="63"/>
      <c r="HV161" s="63"/>
      <c r="HW161" s="63"/>
      <c r="HX161" s="63"/>
      <c r="HY161" s="63"/>
      <c r="HZ161" s="63"/>
      <c r="IA161" s="63"/>
      <c r="IB161" s="63"/>
      <c r="IC161" s="63"/>
      <c r="ID161" s="63"/>
      <c r="IE161" s="63"/>
      <c r="IF161" s="63"/>
      <c r="IG161" s="63"/>
      <c r="IH161" s="63"/>
      <c r="II161" s="63"/>
      <c r="IJ161" s="63"/>
      <c r="IK161" s="63"/>
      <c r="IL161" s="63"/>
      <c r="IM161" s="63"/>
      <c r="IN161" s="63"/>
      <c r="IO161" s="63"/>
      <c r="IP161" s="63"/>
      <c r="IQ161" s="63"/>
      <c r="IR161" s="63"/>
      <c r="IS161" s="63"/>
      <c r="IT161" s="63"/>
      <c r="IU161" s="63"/>
      <c r="IV161" s="63"/>
      <c r="IW161" s="63"/>
      <c r="IX161" s="63"/>
      <c r="IY161" s="63"/>
      <c r="IZ161" s="63"/>
      <c r="JA161" s="63"/>
      <c r="JB161" s="63"/>
      <c r="JC161" s="63"/>
      <c r="JD161" s="63"/>
      <c r="JE161" s="63"/>
      <c r="JF161" s="63"/>
      <c r="JG161" s="63"/>
      <c r="JH161" s="63"/>
      <c r="JI161" s="63"/>
      <c r="JJ161" s="63"/>
      <c r="JK161" s="63"/>
      <c r="JL161" s="63"/>
      <c r="JM161" s="63"/>
      <c r="JN161" s="63"/>
      <c r="JO161" s="63"/>
      <c r="JP161" s="63"/>
      <c r="JQ161" s="63"/>
      <c r="JR161" s="63"/>
      <c r="JS161" s="63"/>
      <c r="JT161" s="63"/>
      <c r="JU161" s="63"/>
      <c r="JV161" s="63"/>
      <c r="JW161" s="63"/>
      <c r="JX161" s="63"/>
      <c r="JY161" s="63"/>
      <c r="JZ161" s="63"/>
      <c r="KA161" s="63"/>
      <c r="KB161" s="63"/>
      <c r="KC161" s="63"/>
      <c r="KD161" s="63"/>
      <c r="KE161" s="63"/>
      <c r="KF161" s="63"/>
      <c r="KG161" s="63"/>
      <c r="KH161" s="63"/>
      <c r="KI161" s="63"/>
      <c r="KJ161" s="63"/>
      <c r="KK161" s="63"/>
      <c r="KL161" s="63"/>
      <c r="KM161" s="63"/>
      <c r="KN161" s="63"/>
      <c r="KO161" s="63"/>
      <c r="KP161" s="63"/>
      <c r="KQ161" s="63"/>
      <c r="KR161" s="63"/>
      <c r="KS161" s="63"/>
      <c r="KT161" s="63"/>
      <c r="KU161" s="63"/>
      <c r="KV161" s="63"/>
      <c r="KW161" s="63"/>
      <c r="KX161" s="63"/>
      <c r="KY161" s="63"/>
      <c r="KZ161" s="63"/>
      <c r="LA161" s="63"/>
      <c r="LB161" s="63"/>
      <c r="LC161" s="63"/>
      <c r="LD161" s="63"/>
      <c r="LE161" s="63"/>
      <c r="LF161" s="63"/>
      <c r="LG161" s="63"/>
      <c r="LH161" s="63"/>
      <c r="LI161" s="63"/>
      <c r="LJ161" s="63"/>
      <c r="LK161" s="63"/>
      <c r="LL161" s="63"/>
      <c r="LM161" s="63"/>
      <c r="LN161" s="63"/>
      <c r="LO161" s="63"/>
      <c r="LP161" s="63"/>
      <c r="LQ161" s="63"/>
      <c r="LR161" s="63"/>
      <c r="LS161" s="63"/>
      <c r="LT161" s="63"/>
      <c r="LU161" s="63"/>
      <c r="LV161" s="63"/>
      <c r="LW161" s="63"/>
    </row>
    <row r="162" spans="1:335">
      <c r="E162" s="4"/>
      <c r="F162" s="4"/>
      <c r="G162" s="4"/>
      <c r="H162" s="222"/>
      <c r="I162" s="1">
        <v>0.41</v>
      </c>
      <c r="J162" s="66" t="s">
        <v>91</v>
      </c>
      <c r="K162" s="261">
        <v>1008.8</v>
      </c>
      <c r="L162" s="270">
        <v>293.89999999999998</v>
      </c>
      <c r="M162" s="320">
        <f t="shared" si="15"/>
        <v>3.6571094207138675</v>
      </c>
      <c r="N162" s="35">
        <v>1.0395000000000001</v>
      </c>
      <c r="O162" s="4">
        <v>0.14348</v>
      </c>
      <c r="P162" s="259">
        <v>1.5748</v>
      </c>
      <c r="Q162" s="1">
        <v>0.28695999999999999</v>
      </c>
      <c r="R162" s="1">
        <v>2.9748E-2</v>
      </c>
      <c r="S162" s="1">
        <v>1.7410999999999999E-2</v>
      </c>
      <c r="T162" s="1">
        <v>2.1385999999999999E-2</v>
      </c>
      <c r="U162" s="1">
        <v>1.3185000000000001E-2</v>
      </c>
      <c r="V162" s="1">
        <v>3.5415000000000001</v>
      </c>
      <c r="W162" s="1">
        <v>4.3643000000000001</v>
      </c>
      <c r="X162" s="303">
        <v>3.9529000000000001</v>
      </c>
      <c r="Y162" s="1">
        <v>0.41141</v>
      </c>
      <c r="Z162" s="1">
        <v>0.27342</v>
      </c>
      <c r="AA162" s="1">
        <v>0.27354000000000001</v>
      </c>
      <c r="AB162" s="1">
        <v>0.27344000000000002</v>
      </c>
      <c r="AC162" s="1">
        <v>1.1807999999999999E-4</v>
      </c>
      <c r="AD162" s="1">
        <v>5.6638999999999999</v>
      </c>
      <c r="AE162" s="1">
        <v>0.53832999999999998</v>
      </c>
      <c r="AF162" s="1">
        <v>5.2251000000000001E-4</v>
      </c>
      <c r="AG162" s="1">
        <v>1.2329000000000001</v>
      </c>
      <c r="AH162" s="1">
        <v>1.46E-4</v>
      </c>
      <c r="AI162" s="1">
        <v>120</v>
      </c>
      <c r="AJ162" s="1">
        <v>0.27828999999999998</v>
      </c>
      <c r="AK162" s="1">
        <v>0.27844000000000002</v>
      </c>
      <c r="AL162" s="1">
        <v>0.27832000000000001</v>
      </c>
      <c r="AM162" s="1">
        <v>1.4821999999999999E-4</v>
      </c>
      <c r="AN162" s="1">
        <v>5.0156999999999998</v>
      </c>
      <c r="AO162" s="1">
        <v>1.2890999999999999</v>
      </c>
      <c r="AP162" s="1">
        <v>1.6226000000000001E-4</v>
      </c>
      <c r="AQ162" s="1">
        <v>1.7968999999999999</v>
      </c>
      <c r="AR162" s="2">
        <v>4.6400000000000003E-5</v>
      </c>
      <c r="AS162" s="1">
        <v>5.6654000000000001E-3</v>
      </c>
      <c r="AT162" s="1">
        <v>5.4776E-3</v>
      </c>
      <c r="AU162" s="1">
        <v>9.5277000000000001E-3</v>
      </c>
      <c r="AV162" s="1">
        <v>8.5993000000000007E-3</v>
      </c>
      <c r="AW162" s="1">
        <v>3.4630000000000001E-4</v>
      </c>
      <c r="AX162" s="1">
        <v>3.5989000000000003E-4</v>
      </c>
      <c r="AY162" s="1">
        <v>1.9521999999999999E-4</v>
      </c>
      <c r="AZ162" s="1">
        <v>2.2521999999999999E-4</v>
      </c>
      <c r="BA162" s="2">
        <v>5.02E-5</v>
      </c>
      <c r="BB162" s="2">
        <v>4.8699999999999998E-5</v>
      </c>
      <c r="BC162" s="1">
        <v>4.3122000000000004E-3</v>
      </c>
      <c r="BD162" s="1">
        <v>4.1684000000000001E-3</v>
      </c>
      <c r="BE162" s="1">
        <v>4.8951999999999997E-3</v>
      </c>
      <c r="BF162" s="1">
        <v>4.751E-3</v>
      </c>
      <c r="BG162" s="1">
        <v>4.3836999999999999E-4</v>
      </c>
      <c r="BH162" s="1">
        <v>4.3531E-4</v>
      </c>
      <c r="BI162" s="1">
        <v>1.6220000000000001E-4</v>
      </c>
      <c r="BJ162" s="1">
        <v>2.1301999999999999E-4</v>
      </c>
      <c r="BK162" s="1">
        <v>1.1928E-4</v>
      </c>
      <c r="BL162" s="1">
        <v>1.4412E-4</v>
      </c>
      <c r="BM162" s="1">
        <v>14.026</v>
      </c>
      <c r="BN162" s="1">
        <v>1.2021999999999999</v>
      </c>
      <c r="BO162" s="1">
        <v>0.37983</v>
      </c>
      <c r="BP162" s="1">
        <v>0.20161999999999999</v>
      </c>
      <c r="BQ162" s="1">
        <v>0.29072999999999999</v>
      </c>
      <c r="BR162" s="1">
        <v>0.57608999999999999</v>
      </c>
      <c r="BS162" s="1">
        <v>0.12601999999999999</v>
      </c>
      <c r="BT162" s="1">
        <v>13.734999999999999</v>
      </c>
      <c r="BU162" s="1">
        <v>1.3331</v>
      </c>
      <c r="BV162" s="1">
        <v>52.939</v>
      </c>
      <c r="BW162" s="1">
        <v>32.451000000000001</v>
      </c>
      <c r="BX162" s="259">
        <v>48.244</v>
      </c>
      <c r="BY162" s="1">
        <v>19.489999999999998</v>
      </c>
      <c r="BZ162" s="1">
        <v>0.1</v>
      </c>
      <c r="CA162" s="1">
        <v>2</v>
      </c>
      <c r="CB162" s="261">
        <v>291.39</v>
      </c>
      <c r="CC162" s="1">
        <v>0.34899999999999998</v>
      </c>
      <c r="CD162" s="1">
        <v>0</v>
      </c>
      <c r="CE162" s="1">
        <v>30</v>
      </c>
      <c r="CF162" s="1">
        <v>0</v>
      </c>
      <c r="CG162" s="1">
        <v>1</v>
      </c>
      <c r="CH162" s="1">
        <v>17</v>
      </c>
      <c r="CI162" s="1">
        <v>40</v>
      </c>
      <c r="CJ162" s="261">
        <v>419.88</v>
      </c>
      <c r="CK162" s="27">
        <v>1</v>
      </c>
      <c r="CL162" s="9">
        <f t="shared" si="16"/>
        <v>0.3301047120418848</v>
      </c>
      <c r="CM162" s="1">
        <v>50.206499999999998</v>
      </c>
      <c r="CN162" s="1">
        <v>-96.011700000000005</v>
      </c>
      <c r="CO162" s="1">
        <v>0</v>
      </c>
      <c r="CP162" s="1">
        <v>26</v>
      </c>
      <c r="CQ162" s="1">
        <v>44</v>
      </c>
      <c r="CR162" s="1">
        <v>8.27</v>
      </c>
      <c r="CS162" s="1">
        <v>103.6</v>
      </c>
      <c r="CT162" s="27" t="s">
        <v>87</v>
      </c>
      <c r="CU162" s="71">
        <v>5.4872685185185184E-2</v>
      </c>
      <c r="CV162" s="1">
        <v>-94</v>
      </c>
      <c r="CW162" s="1">
        <v>292.39999999999998</v>
      </c>
      <c r="CX162" s="1">
        <v>-1</v>
      </c>
      <c r="CY162" s="1">
        <v>323.89999999999998</v>
      </c>
      <c r="CZ162" s="1">
        <v>-26.1</v>
      </c>
      <c r="DA162" s="27" t="s">
        <v>88</v>
      </c>
      <c r="DB162" s="84" t="s">
        <v>90</v>
      </c>
      <c r="DC162" s="27">
        <v>66.066000000000003</v>
      </c>
      <c r="EN162" s="63"/>
      <c r="EO162" s="63"/>
      <c r="EP162" s="63"/>
      <c r="EQ162" s="63"/>
      <c r="ER162" s="63"/>
      <c r="ES162" s="63"/>
      <c r="ET162" s="63"/>
      <c r="EU162" s="63"/>
      <c r="EV162" s="63"/>
      <c r="EW162" s="63"/>
      <c r="EX162" s="63"/>
      <c r="EY162" s="63"/>
      <c r="EZ162" s="63"/>
      <c r="FA162" s="63"/>
      <c r="FB162" s="63"/>
      <c r="FC162" s="63"/>
      <c r="FD162" s="63"/>
      <c r="FE162" s="63"/>
      <c r="FF162" s="63"/>
      <c r="FG162" s="63"/>
      <c r="FH162" s="63"/>
      <c r="FI162" s="63"/>
      <c r="FJ162" s="63"/>
      <c r="FK162" s="63"/>
      <c r="FL162" s="63"/>
      <c r="FM162" s="63"/>
      <c r="FN162" s="63"/>
      <c r="FO162" s="63"/>
      <c r="FP162" s="63"/>
      <c r="FQ162" s="63"/>
      <c r="FR162" s="63"/>
      <c r="FS162" s="63"/>
      <c r="FT162" s="63"/>
      <c r="FU162" s="63"/>
      <c r="FV162" s="63"/>
      <c r="FW162" s="63"/>
      <c r="FX162" s="63"/>
      <c r="FY162" s="63"/>
      <c r="FZ162" s="63"/>
      <c r="GA162" s="63"/>
      <c r="GB162" s="63"/>
      <c r="GC162" s="63"/>
      <c r="GD162" s="63"/>
      <c r="GE162" s="63"/>
      <c r="GF162" s="63"/>
      <c r="GG162" s="63"/>
      <c r="GH162" s="63"/>
      <c r="GI162" s="63"/>
      <c r="GJ162" s="63"/>
      <c r="GK162" s="63"/>
      <c r="GL162" s="63"/>
      <c r="GM162" s="63"/>
      <c r="GN162" s="63"/>
      <c r="GO162" s="63"/>
      <c r="GP162" s="63"/>
      <c r="GQ162" s="63"/>
      <c r="GR162" s="63"/>
      <c r="GS162" s="63"/>
      <c r="GT162" s="63"/>
      <c r="GU162" s="63"/>
      <c r="GV162" s="63"/>
      <c r="GW162" s="63"/>
      <c r="GX162" s="63"/>
      <c r="GY162" s="63"/>
      <c r="GZ162" s="63"/>
      <c r="HA162" s="63"/>
      <c r="HB162" s="63"/>
      <c r="HC162" s="63"/>
      <c r="HD162" s="63"/>
      <c r="HE162" s="63"/>
      <c r="HF162" s="63"/>
      <c r="HG162" s="63"/>
      <c r="HH162" s="63"/>
      <c r="HI162" s="63"/>
      <c r="HJ162" s="63"/>
      <c r="HK162" s="63"/>
      <c r="HL162" s="63"/>
      <c r="HM162" s="63"/>
      <c r="HN162" s="63"/>
      <c r="HO162" s="63"/>
      <c r="HP162" s="63"/>
      <c r="HQ162" s="63"/>
      <c r="HR162" s="63"/>
      <c r="HS162" s="63"/>
      <c r="HT162" s="63"/>
      <c r="HU162" s="63"/>
      <c r="HV162" s="63"/>
      <c r="HW162" s="63"/>
      <c r="HX162" s="63"/>
      <c r="HY162" s="63"/>
      <c r="HZ162" s="63"/>
      <c r="IA162" s="63"/>
      <c r="IB162" s="63"/>
      <c r="IC162" s="63"/>
      <c r="ID162" s="63"/>
      <c r="IE162" s="63"/>
      <c r="IF162" s="63"/>
      <c r="IG162" s="63"/>
      <c r="IH162" s="63"/>
      <c r="II162" s="63"/>
      <c r="IJ162" s="63"/>
      <c r="IK162" s="63"/>
      <c r="IL162" s="63"/>
      <c r="IM162" s="63"/>
      <c r="IN162" s="63"/>
      <c r="IO162" s="63"/>
      <c r="IP162" s="63"/>
      <c r="IQ162" s="63"/>
      <c r="IR162" s="63"/>
      <c r="IS162" s="63"/>
      <c r="IT162" s="63"/>
      <c r="IU162" s="63"/>
      <c r="IV162" s="63"/>
      <c r="IW162" s="63"/>
      <c r="IX162" s="63"/>
      <c r="IY162" s="63"/>
      <c r="IZ162" s="63"/>
      <c r="JA162" s="63"/>
      <c r="JB162" s="63"/>
      <c r="JC162" s="63"/>
      <c r="JD162" s="63"/>
      <c r="JE162" s="63"/>
      <c r="JF162" s="63"/>
      <c r="JG162" s="63"/>
      <c r="JH162" s="63"/>
      <c r="JI162" s="63"/>
      <c r="JJ162" s="63"/>
      <c r="JK162" s="63"/>
      <c r="JL162" s="63"/>
      <c r="JM162" s="63"/>
      <c r="JN162" s="63"/>
      <c r="JO162" s="63"/>
      <c r="JP162" s="63"/>
      <c r="JQ162" s="63"/>
      <c r="JR162" s="63"/>
      <c r="JS162" s="63"/>
      <c r="JT162" s="63"/>
      <c r="JU162" s="63"/>
      <c r="JV162" s="63"/>
      <c r="JW162" s="63"/>
      <c r="JX162" s="63"/>
      <c r="JY162" s="63"/>
      <c r="JZ162" s="63"/>
      <c r="KA162" s="63"/>
      <c r="KB162" s="63"/>
      <c r="KC162" s="63"/>
      <c r="KD162" s="63"/>
      <c r="KE162" s="63"/>
      <c r="KF162" s="63"/>
      <c r="KG162" s="63"/>
      <c r="KH162" s="63"/>
      <c r="KI162" s="63"/>
      <c r="KJ162" s="63"/>
      <c r="KK162" s="63"/>
      <c r="KL162" s="63"/>
      <c r="KM162" s="63"/>
      <c r="KN162" s="63"/>
      <c r="KO162" s="63"/>
      <c r="KP162" s="63"/>
      <c r="KQ162" s="63"/>
      <c r="KR162" s="63"/>
      <c r="KS162" s="63"/>
      <c r="KT162" s="63"/>
      <c r="KU162" s="63"/>
      <c r="KV162" s="63"/>
      <c r="KW162" s="63"/>
      <c r="KX162" s="63"/>
      <c r="KY162" s="63"/>
      <c r="KZ162" s="63"/>
      <c r="LA162" s="63"/>
      <c r="LB162" s="63"/>
      <c r="LC162" s="63"/>
      <c r="LD162" s="63"/>
      <c r="LE162" s="63"/>
      <c r="LF162" s="63"/>
      <c r="LG162" s="63"/>
      <c r="LH162" s="63"/>
      <c r="LI162" s="63"/>
      <c r="LJ162" s="63"/>
      <c r="LK162" s="63"/>
      <c r="LL162" s="63"/>
      <c r="LM162" s="63"/>
      <c r="LN162" s="63"/>
      <c r="LO162" s="63"/>
      <c r="LP162" s="63"/>
      <c r="LQ162" s="63"/>
      <c r="LR162" s="63"/>
      <c r="LS162" s="63"/>
      <c r="LT162" s="63"/>
      <c r="LU162" s="63"/>
      <c r="LV162" s="63"/>
      <c r="LW162" s="63"/>
    </row>
    <row r="163" spans="1:335" s="7" customFormat="1">
      <c r="A163" s="72"/>
      <c r="H163" s="32"/>
      <c r="I163" s="7">
        <v>0.41</v>
      </c>
      <c r="J163" s="40" t="s">
        <v>63</v>
      </c>
      <c r="K163" s="262">
        <v>3177.3</v>
      </c>
      <c r="L163" s="262">
        <v>234.8</v>
      </c>
      <c r="M163" s="311">
        <f t="shared" si="15"/>
        <v>5.4611981868822017</v>
      </c>
      <c r="N163" s="7">
        <v>0.33084000000000002</v>
      </c>
      <c r="O163" s="7">
        <v>2.7518999999999998E-2</v>
      </c>
      <c r="P163" s="260">
        <v>0.46627999999999997</v>
      </c>
      <c r="Q163" s="7">
        <v>5.5037999999999997E-2</v>
      </c>
      <c r="R163" s="7">
        <v>1.5343000000000001E-2</v>
      </c>
      <c r="S163" s="7">
        <v>8.7632000000000005E-3</v>
      </c>
      <c r="T163" s="7">
        <v>1.4154E-2</v>
      </c>
      <c r="U163" s="7">
        <v>8.4943999999999992E-3</v>
      </c>
      <c r="V163" s="7">
        <v>4.6973000000000003</v>
      </c>
      <c r="W163" s="7">
        <v>4.4222999999999999</v>
      </c>
      <c r="X163" s="304">
        <v>4.5598000000000001</v>
      </c>
      <c r="Y163" s="7">
        <v>0.13747999999999999</v>
      </c>
      <c r="Z163" s="7">
        <v>0.18282000000000001</v>
      </c>
      <c r="AA163" s="7">
        <v>0.18314</v>
      </c>
      <c r="AB163" s="7">
        <v>0.18310999999999999</v>
      </c>
      <c r="AC163" s="7">
        <v>3.1417000000000001E-4</v>
      </c>
      <c r="AD163" s="7">
        <v>1.3201000000000001</v>
      </c>
      <c r="AE163" s="7">
        <v>0.18676999999999999</v>
      </c>
      <c r="AF163" s="7">
        <v>5.5752000000000003E-2</v>
      </c>
      <c r="AG163" s="7">
        <v>0.19897000000000001</v>
      </c>
      <c r="AH163" s="7">
        <v>2.4736000000000001E-2</v>
      </c>
      <c r="AI163" s="7">
        <v>120</v>
      </c>
      <c r="AJ163" s="7">
        <v>0.17954999999999999</v>
      </c>
      <c r="AK163" s="7">
        <v>0.18115999999999999</v>
      </c>
      <c r="AL163" s="7">
        <v>0.18065999999999999</v>
      </c>
      <c r="AM163" s="7">
        <v>1.6077999999999999E-3</v>
      </c>
      <c r="AN163" s="7">
        <v>1.123</v>
      </c>
      <c r="AO163" s="7">
        <v>0.42969000000000002</v>
      </c>
      <c r="AP163" s="7">
        <v>1.1727E-3</v>
      </c>
      <c r="AQ163" s="7">
        <v>0.94726999999999995</v>
      </c>
      <c r="AR163" s="7">
        <v>2.1484999999999999E-4</v>
      </c>
      <c r="AS163" s="7">
        <v>9.9586999999999992E-3</v>
      </c>
      <c r="AT163" s="7">
        <v>1.2496E-2</v>
      </c>
      <c r="AU163" s="7">
        <v>9.9994000000000003E-3</v>
      </c>
      <c r="AV163" s="7">
        <v>6.6293999999999997E-3</v>
      </c>
      <c r="AW163" s="7">
        <v>1.4149E-3</v>
      </c>
      <c r="AX163" s="7">
        <v>2.2731000000000001E-3</v>
      </c>
      <c r="AY163" s="7">
        <v>6.7933000000000002E-4</v>
      </c>
      <c r="AZ163" s="7">
        <v>1.0495999999999999E-3</v>
      </c>
      <c r="BA163" s="80">
        <v>8.1899999999999999E-5</v>
      </c>
      <c r="BB163" s="7">
        <v>1.0692999999999999E-4</v>
      </c>
      <c r="BC163" s="7">
        <v>2.8537E-2</v>
      </c>
      <c r="BD163" s="7">
        <v>2.3872999999999998E-2</v>
      </c>
      <c r="BE163" s="7">
        <v>1.6348999999999999E-2</v>
      </c>
      <c r="BF163" s="7">
        <v>1.3454000000000001E-2</v>
      </c>
      <c r="BG163" s="7">
        <v>6.3610000000000001E-4</v>
      </c>
      <c r="BH163" s="7">
        <v>5.4927999999999997E-4</v>
      </c>
      <c r="BI163" s="7">
        <v>2.5196000000000002E-4</v>
      </c>
      <c r="BJ163" s="7">
        <v>2.7018000000000002E-4</v>
      </c>
      <c r="BK163" s="7">
        <v>2.7105E-4</v>
      </c>
      <c r="BL163" s="7">
        <v>3.7521000000000001E-4</v>
      </c>
      <c r="BM163" s="7">
        <v>2.8336999999999999</v>
      </c>
      <c r="BN163" s="7">
        <v>0.34417999999999999</v>
      </c>
      <c r="BO163" s="7">
        <v>0.20841999999999999</v>
      </c>
      <c r="BP163" s="7">
        <v>0.14949000000000001</v>
      </c>
      <c r="BQ163" s="7">
        <v>0.17896000000000001</v>
      </c>
      <c r="BR163" s="7">
        <v>0.38084000000000001</v>
      </c>
      <c r="BS163" s="7">
        <v>4.1667999999999997E-2</v>
      </c>
      <c r="BT163" s="7">
        <v>2.6547000000000001</v>
      </c>
      <c r="BU163" s="7">
        <v>0.51332</v>
      </c>
      <c r="BV163" s="7">
        <v>30.390999999999998</v>
      </c>
      <c r="BW163" s="7">
        <v>17.725000000000001</v>
      </c>
      <c r="BX163" s="260">
        <v>15.834</v>
      </c>
      <c r="BY163" s="7">
        <v>3.1086</v>
      </c>
      <c r="BZ163" s="7">
        <v>0.15</v>
      </c>
      <c r="CA163" s="7">
        <v>3.8</v>
      </c>
      <c r="CB163" s="262">
        <v>225.32</v>
      </c>
      <c r="CC163" s="7">
        <v>0.34799999999999998</v>
      </c>
      <c r="CD163" s="7">
        <v>3</v>
      </c>
      <c r="CE163" s="7">
        <v>0</v>
      </c>
      <c r="CF163" s="7">
        <v>0</v>
      </c>
      <c r="CG163" s="7">
        <v>3</v>
      </c>
      <c r="CH163" s="7">
        <v>27</v>
      </c>
      <c r="CI163" s="7">
        <v>19</v>
      </c>
      <c r="CJ163" s="262">
        <v>658.04</v>
      </c>
      <c r="CK163" s="40">
        <v>1</v>
      </c>
      <c r="CL163" s="58">
        <f t="shared" si="16"/>
        <v>0.29324411628980157</v>
      </c>
      <c r="CM163" s="7">
        <v>77.475999999999999</v>
      </c>
      <c r="CN163" s="7">
        <v>-69.287999999999997</v>
      </c>
      <c r="CO163" s="7">
        <v>0</v>
      </c>
      <c r="CP163" s="7">
        <v>26</v>
      </c>
      <c r="CQ163" s="7">
        <v>44</v>
      </c>
      <c r="CR163" s="7">
        <v>28.57</v>
      </c>
      <c r="CS163" s="40">
        <v>16.8</v>
      </c>
      <c r="CT163" s="40" t="s">
        <v>87</v>
      </c>
      <c r="CU163" s="157">
        <v>0.14280092592592594</v>
      </c>
      <c r="CV163" s="7">
        <v>398.3</v>
      </c>
      <c r="CW163" s="7">
        <v>227.9</v>
      </c>
      <c r="CX163" s="7">
        <v>-5.6</v>
      </c>
      <c r="CY163" s="7">
        <v>331.5</v>
      </c>
      <c r="CZ163" s="7">
        <v>-18.5</v>
      </c>
      <c r="DA163" s="40" t="s">
        <v>70</v>
      </c>
      <c r="DB163" s="32" t="s">
        <v>90</v>
      </c>
      <c r="DC163" s="40">
        <v>10.68</v>
      </c>
    </row>
    <row r="164" spans="1:335">
      <c r="A164" s="56">
        <v>39728</v>
      </c>
      <c r="B164" s="1">
        <v>20.9</v>
      </c>
      <c r="C164" s="1">
        <v>31.4</v>
      </c>
      <c r="D164" s="1">
        <v>38.9</v>
      </c>
      <c r="E164" s="222">
        <v>-9</v>
      </c>
      <c r="F164" s="222">
        <v>9</v>
      </c>
      <c r="G164" s="222">
        <v>3.8</v>
      </c>
      <c r="H164" s="222">
        <f>(E164^2+F164^2+G164^2)^0.5</f>
        <v>13.283071933856265</v>
      </c>
      <c r="I164" s="1">
        <v>1</v>
      </c>
      <c r="J164" s="66" t="s">
        <v>55</v>
      </c>
      <c r="K164" s="261">
        <v>2531.9</v>
      </c>
      <c r="L164" s="270">
        <v>346.8</v>
      </c>
      <c r="M164" s="303">
        <f t="shared" si="15"/>
        <v>4.1795536236729918</v>
      </c>
      <c r="N164" s="1">
        <v>1.9554999999999999E-2</v>
      </c>
      <c r="O164" s="1">
        <v>6.3612E-3</v>
      </c>
      <c r="P164" s="259">
        <v>3.4463000000000001E-2</v>
      </c>
      <c r="Q164" s="1">
        <v>1.2722000000000001E-2</v>
      </c>
      <c r="R164" s="1">
        <v>2.3646000000000001E-3</v>
      </c>
      <c r="S164" s="1">
        <v>1.3609E-3</v>
      </c>
      <c r="T164" s="1">
        <v>2.9558000000000002E-3</v>
      </c>
      <c r="U164" s="1">
        <v>1.7878E-3</v>
      </c>
      <c r="V164" s="1">
        <v>2.5775000000000001</v>
      </c>
      <c r="W164" s="1">
        <v>4.0381</v>
      </c>
      <c r="X164" s="303">
        <v>3.3077999999999999</v>
      </c>
      <c r="Y164" s="1">
        <v>0.73029999999999995</v>
      </c>
      <c r="Z164" s="1">
        <v>0.23780999999999999</v>
      </c>
      <c r="AA164" s="1">
        <v>0.24045</v>
      </c>
      <c r="AB164" s="1">
        <v>0.23926</v>
      </c>
      <c r="AC164" s="1">
        <v>2.6404000000000002E-3</v>
      </c>
      <c r="AD164" s="1">
        <v>4.1843000000000002E-3</v>
      </c>
      <c r="AE164" s="1">
        <v>0.24657999999999999</v>
      </c>
      <c r="AF164" s="1">
        <v>3.6036999999999999E-4</v>
      </c>
      <c r="AG164" s="1">
        <v>0.27100000000000002</v>
      </c>
      <c r="AH164" s="1">
        <v>9.5000000000000005E-5</v>
      </c>
      <c r="AI164" s="1">
        <v>60</v>
      </c>
      <c r="AJ164" s="1">
        <v>0.50685999999999998</v>
      </c>
      <c r="AK164" s="1">
        <v>0.51785999999999999</v>
      </c>
      <c r="AL164" s="1">
        <v>0.50780999999999998</v>
      </c>
      <c r="AM164" s="1">
        <v>1.0998000000000001E-2</v>
      </c>
      <c r="AN164" s="1">
        <v>2.6147000000000002E-3</v>
      </c>
      <c r="AO164" s="1">
        <v>0.53710999999999998</v>
      </c>
      <c r="AP164" s="1">
        <v>9.5000000000000005E-5</v>
      </c>
      <c r="AQ164" s="1">
        <v>0.64453000000000005</v>
      </c>
      <c r="AR164" s="1">
        <v>2.4000000000000001E-5</v>
      </c>
      <c r="AS164" s="1">
        <v>3.2152999999999999E-4</v>
      </c>
      <c r="AT164" s="1">
        <v>5.0763999999999996E-4</v>
      </c>
      <c r="AU164" s="1">
        <v>4.5661999999999998E-4</v>
      </c>
      <c r="AV164" s="1">
        <v>4.3678E-4</v>
      </c>
      <c r="AW164" s="1">
        <v>4.2599999999999999E-5</v>
      </c>
      <c r="AX164" s="1">
        <v>4.1399999999999997E-5</v>
      </c>
      <c r="AY164" s="1">
        <v>1.0200000000000001E-5</v>
      </c>
      <c r="AZ164" s="1">
        <v>1.1800000000000001E-5</v>
      </c>
      <c r="BA164" s="1">
        <v>9.7499999999999998E-6</v>
      </c>
      <c r="BB164" s="1">
        <v>1.2999999999999999E-5</v>
      </c>
      <c r="BC164" s="1">
        <v>5.5999999999999999E-5</v>
      </c>
      <c r="BD164" s="1">
        <v>4.0399999999999999E-5</v>
      </c>
      <c r="BE164" s="1">
        <v>5.6267000000000003E-4</v>
      </c>
      <c r="BF164" s="1">
        <v>5.4076000000000005E-4</v>
      </c>
      <c r="BG164" s="1">
        <v>5.5999999999999999E-5</v>
      </c>
      <c r="BH164" s="1">
        <v>4.0399999999999999E-5</v>
      </c>
      <c r="BI164" s="1">
        <v>1.52E-5</v>
      </c>
      <c r="BJ164" s="1">
        <v>2.12E-5</v>
      </c>
      <c r="BK164" s="1">
        <v>5.7699999999999998E-6</v>
      </c>
      <c r="BL164" s="1">
        <v>4.87E-6</v>
      </c>
      <c r="BM164" s="1">
        <v>5.0036000000000004E-3</v>
      </c>
      <c r="BN164" s="1">
        <v>9.1465999999999997E-4</v>
      </c>
      <c r="BO164" s="1">
        <v>1.5284000000000001E-3</v>
      </c>
      <c r="BP164" s="1">
        <v>2.4112000000000001E-3</v>
      </c>
      <c r="BQ164" s="1">
        <v>1.9697999999999998E-3</v>
      </c>
      <c r="BR164" s="1">
        <v>7.3375000000000003E-4</v>
      </c>
      <c r="BS164" s="1">
        <v>6.2423000000000003E-4</v>
      </c>
      <c r="BT164" s="1">
        <v>3.0338000000000001E-3</v>
      </c>
      <c r="BU164" s="1">
        <v>1.1726E-3</v>
      </c>
      <c r="BV164" s="1">
        <v>14.574999999999999</v>
      </c>
      <c r="BW164" s="1">
        <v>9.9654000000000007</v>
      </c>
      <c r="BX164" s="259">
        <v>2.5400999999999998</v>
      </c>
      <c r="BY164" s="1">
        <v>0.14552000000000001</v>
      </c>
      <c r="BZ164" s="1">
        <v>0.2</v>
      </c>
      <c r="CA164" s="1">
        <v>0.8</v>
      </c>
      <c r="CB164" s="261">
        <v>347.06</v>
      </c>
      <c r="CC164" s="1">
        <v>0.34699999999999998</v>
      </c>
      <c r="CD164" s="1">
        <v>3</v>
      </c>
      <c r="CE164" s="1">
        <v>0</v>
      </c>
      <c r="CF164" s="1">
        <v>0</v>
      </c>
      <c r="CG164" s="1">
        <v>5</v>
      </c>
      <c r="CH164" s="1">
        <v>8</v>
      </c>
      <c r="CI164" s="1">
        <v>16</v>
      </c>
      <c r="CJ164" s="261">
        <v>265.75</v>
      </c>
      <c r="CK164" s="1" t="s">
        <v>111</v>
      </c>
      <c r="CL164" s="1">
        <f t="shared" si="16"/>
        <v>0.29609402409074964</v>
      </c>
      <c r="CM164" s="1">
        <v>-1.2422</v>
      </c>
      <c r="CN164" s="1">
        <v>36.827199999999998</v>
      </c>
      <c r="CO164" s="1">
        <v>2</v>
      </c>
      <c r="CP164" s="1">
        <v>45</v>
      </c>
      <c r="CQ164" s="1">
        <v>45</v>
      </c>
      <c r="CT164" s="1"/>
      <c r="DA164" s="1"/>
      <c r="DC164" s="1">
        <v>3.403</v>
      </c>
    </row>
    <row r="165" spans="1:335" s="7" customFormat="1">
      <c r="A165" s="72"/>
      <c r="H165" s="32"/>
      <c r="I165" s="7">
        <v>1</v>
      </c>
      <c r="J165" s="40" t="s">
        <v>43</v>
      </c>
      <c r="K165" s="262">
        <v>4023.7</v>
      </c>
      <c r="L165" s="262">
        <v>225.2</v>
      </c>
      <c r="M165" s="311">
        <f t="shared" si="15"/>
        <v>3.4711374917560485</v>
      </c>
      <c r="N165" s="92">
        <v>0.10432</v>
      </c>
      <c r="O165" s="7">
        <v>4.8772999999999997E-2</v>
      </c>
      <c r="P165" s="260">
        <v>0.13153000000000001</v>
      </c>
      <c r="Q165" s="7">
        <v>9.7545000000000007E-2</v>
      </c>
      <c r="R165" s="7">
        <v>1.4093E-2</v>
      </c>
      <c r="S165" s="7">
        <v>8.3012999999999993E-3</v>
      </c>
      <c r="T165" s="7">
        <v>1.9626000000000001E-2</v>
      </c>
      <c r="U165" s="7">
        <v>1.1665999999999999E-2</v>
      </c>
      <c r="V165" s="7">
        <v>2.4262000000000001</v>
      </c>
      <c r="W165" s="7">
        <v>4.3441000000000001</v>
      </c>
      <c r="X165" s="304">
        <v>3.3852000000000002</v>
      </c>
      <c r="Y165" s="7">
        <v>0.95892999999999995</v>
      </c>
      <c r="Z165" s="7">
        <v>0.28791</v>
      </c>
      <c r="AA165" s="7">
        <v>0.28822999999999999</v>
      </c>
      <c r="AB165" s="7">
        <v>0.28809000000000001</v>
      </c>
      <c r="AC165" s="7">
        <v>3.2322999999999998E-4</v>
      </c>
      <c r="AD165" s="7">
        <v>7.0334999999999995E-2</v>
      </c>
      <c r="AE165" s="7">
        <v>0.29175000000000001</v>
      </c>
      <c r="AF165" s="7">
        <v>1.4866E-3</v>
      </c>
      <c r="AG165" s="7">
        <v>0.29663</v>
      </c>
      <c r="AH165" s="7">
        <v>1.0961E-2</v>
      </c>
      <c r="AI165" s="7">
        <v>60</v>
      </c>
      <c r="AJ165" s="7">
        <v>0.27116000000000001</v>
      </c>
      <c r="AK165" s="7">
        <v>0.28752</v>
      </c>
      <c r="AL165" s="7">
        <v>0.28320000000000001</v>
      </c>
      <c r="AM165" s="7">
        <v>1.6358999999999999E-2</v>
      </c>
      <c r="AN165" s="7">
        <v>4.7832E-2</v>
      </c>
      <c r="AO165" s="7">
        <v>0.33202999999999999</v>
      </c>
      <c r="AP165" s="7">
        <v>4.7735E-3</v>
      </c>
      <c r="AQ165" s="7">
        <v>0.36132999999999998</v>
      </c>
      <c r="AR165" s="7">
        <v>1.6685999999999999E-3</v>
      </c>
      <c r="AS165" s="7">
        <v>1.7030000000000001E-3</v>
      </c>
      <c r="AT165" s="7">
        <v>9.937800000000001E-4</v>
      </c>
      <c r="AU165" s="7">
        <v>1.0836999999999999E-2</v>
      </c>
      <c r="AV165" s="7">
        <v>1.095E-2</v>
      </c>
      <c r="AW165" s="7">
        <v>1.5943999999999999E-3</v>
      </c>
      <c r="AX165" s="7">
        <v>1.0819E-3</v>
      </c>
      <c r="AY165" s="7">
        <v>8.3458999999999996E-4</v>
      </c>
      <c r="AZ165" s="7">
        <v>9.9017000000000007E-4</v>
      </c>
      <c r="BA165" s="7">
        <v>2.5672E-4</v>
      </c>
      <c r="BB165" s="7">
        <v>1.2111E-4</v>
      </c>
      <c r="BC165" s="7">
        <v>6.7565000000000004E-3</v>
      </c>
      <c r="BD165" s="7">
        <v>6.7495000000000003E-3</v>
      </c>
      <c r="BE165" s="7">
        <v>1.191E-2</v>
      </c>
      <c r="BF165" s="7">
        <v>1.1472E-2</v>
      </c>
      <c r="BG165" s="7">
        <v>2.3912999999999998E-3</v>
      </c>
      <c r="BH165" s="7">
        <v>2.2856999999999999E-3</v>
      </c>
      <c r="BI165" s="7">
        <v>1.1303000000000001E-3</v>
      </c>
      <c r="BJ165" s="7">
        <v>1.2063E-3</v>
      </c>
      <c r="BK165" s="7">
        <v>4.0009000000000003E-4</v>
      </c>
      <c r="BL165" s="7">
        <v>3.3372000000000002E-4</v>
      </c>
      <c r="BM165" s="7">
        <v>0.28277999999999998</v>
      </c>
      <c r="BN165" s="7">
        <v>0.44128000000000001</v>
      </c>
      <c r="BO165" s="7">
        <v>0.16106999999999999</v>
      </c>
      <c r="BP165" s="7">
        <v>0.25395000000000001</v>
      </c>
      <c r="BQ165" s="7">
        <v>0.20751</v>
      </c>
      <c r="BR165" s="7">
        <v>0.51646000000000003</v>
      </c>
      <c r="BS165" s="7">
        <v>6.5673999999999996E-2</v>
      </c>
      <c r="BT165" s="7">
        <v>7.5270000000000004E-2</v>
      </c>
      <c r="BU165" s="7">
        <v>0.67930999999999997</v>
      </c>
      <c r="BV165" s="7">
        <v>9.3332999999999995</v>
      </c>
      <c r="BW165" s="7">
        <v>8.8396000000000008</v>
      </c>
      <c r="BX165" s="260">
        <v>1.3627</v>
      </c>
      <c r="BY165" s="7">
        <v>0.16322999999999999</v>
      </c>
      <c r="BZ165" s="7">
        <v>0.2</v>
      </c>
      <c r="CA165" s="7">
        <v>3</v>
      </c>
      <c r="CB165" s="262">
        <v>222.15</v>
      </c>
      <c r="CC165" s="7">
        <v>0.34200000000000003</v>
      </c>
      <c r="CD165" s="7">
        <v>5</v>
      </c>
      <c r="CE165" s="7">
        <v>58</v>
      </c>
      <c r="CF165" s="7">
        <v>42</v>
      </c>
      <c r="CG165" s="7">
        <v>6</v>
      </c>
      <c r="CH165" s="7">
        <v>22</v>
      </c>
      <c r="CI165" s="7">
        <v>36</v>
      </c>
      <c r="CJ165" s="262">
        <v>555.96</v>
      </c>
      <c r="CK165" s="40">
        <v>1</v>
      </c>
      <c r="CL165" s="58">
        <f t="shared" si="16"/>
        <v>0.30925370840058408</v>
      </c>
      <c r="CM165" s="7">
        <v>50.4086</v>
      </c>
      <c r="CN165" s="7">
        <v>58.034300000000002</v>
      </c>
      <c r="CO165" s="7">
        <v>2</v>
      </c>
      <c r="CP165" s="7">
        <v>45</v>
      </c>
      <c r="CQ165" s="7">
        <v>45</v>
      </c>
      <c r="CT165" s="40"/>
      <c r="DA165" s="40"/>
      <c r="DC165" s="40">
        <v>20.905999999999999</v>
      </c>
      <c r="EA165" s="77"/>
      <c r="EB165" s="77"/>
      <c r="EC165" s="77"/>
      <c r="ED165" s="77"/>
      <c r="EE165" s="77"/>
      <c r="EF165" s="77"/>
      <c r="EG165" s="77"/>
      <c r="EH165" s="77"/>
      <c r="EI165" s="77"/>
      <c r="EJ165" s="77"/>
      <c r="EK165" s="77"/>
      <c r="EL165" s="77"/>
      <c r="EM165" s="77"/>
      <c r="EN165" s="77"/>
      <c r="EO165" s="77"/>
      <c r="EP165" s="77"/>
      <c r="EQ165" s="77"/>
      <c r="ER165" s="77"/>
      <c r="ES165" s="77"/>
      <c r="ET165" s="77"/>
      <c r="EU165" s="77"/>
      <c r="EV165" s="77"/>
      <c r="EW165" s="77"/>
      <c r="EX165" s="77"/>
      <c r="EY165" s="77"/>
      <c r="EZ165" s="77"/>
      <c r="FA165" s="77"/>
      <c r="FB165" s="77"/>
      <c r="FC165" s="77"/>
      <c r="FD165" s="77"/>
      <c r="FE165" s="77"/>
      <c r="FF165" s="77"/>
      <c r="FG165" s="77"/>
      <c r="FH165" s="77"/>
      <c r="FI165" s="77"/>
      <c r="FJ165" s="77"/>
      <c r="FK165" s="77"/>
      <c r="FL165" s="77"/>
      <c r="FM165" s="77"/>
      <c r="FN165" s="77"/>
      <c r="FO165" s="77"/>
      <c r="FP165" s="77"/>
      <c r="FQ165" s="77"/>
      <c r="FR165" s="77"/>
      <c r="FS165" s="77"/>
      <c r="FT165" s="77"/>
      <c r="FU165" s="77"/>
      <c r="FV165" s="77"/>
      <c r="FW165" s="77"/>
      <c r="FX165" s="77"/>
      <c r="FY165" s="77"/>
      <c r="FZ165" s="77"/>
      <c r="GA165" s="77"/>
      <c r="GB165" s="77"/>
      <c r="GC165" s="77"/>
      <c r="GD165" s="77"/>
      <c r="GE165" s="77"/>
      <c r="GF165" s="77"/>
      <c r="GG165" s="77"/>
      <c r="GH165" s="77"/>
      <c r="GI165" s="77"/>
      <c r="GJ165" s="77"/>
      <c r="GK165" s="77"/>
      <c r="GL165" s="77"/>
      <c r="GM165" s="77"/>
      <c r="GN165" s="77"/>
      <c r="GO165" s="77"/>
    </row>
    <row r="166" spans="1:335">
      <c r="A166" s="56">
        <v>39652</v>
      </c>
      <c r="B166" s="1">
        <v>38.6</v>
      </c>
      <c r="C166" s="1">
        <v>68</v>
      </c>
      <c r="D166" s="1">
        <v>31.5</v>
      </c>
      <c r="E166" s="222">
        <v>-7.7</v>
      </c>
      <c r="F166" s="222">
        <v>-8.1999999999999993</v>
      </c>
      <c r="G166" s="222">
        <v>-9.1</v>
      </c>
      <c r="H166" s="222">
        <f>(E166^2+F166^2+G166^2)^0.5</f>
        <v>14.468586662144993</v>
      </c>
      <c r="I166" s="1">
        <v>0.36</v>
      </c>
      <c r="J166" s="27" t="s">
        <v>43</v>
      </c>
      <c r="K166" s="261">
        <v>1529.5</v>
      </c>
      <c r="L166" s="270">
        <v>145.30000000000001</v>
      </c>
      <c r="M166" s="303">
        <f t="shared" si="15"/>
        <v>2.4453465055998431</v>
      </c>
      <c r="N166" s="86">
        <v>0.10067</v>
      </c>
      <c r="O166" s="4">
        <v>1.302E-2</v>
      </c>
      <c r="P166" s="259">
        <v>0.15744</v>
      </c>
      <c r="Q166" s="1">
        <v>2.6040000000000001E-2</v>
      </c>
      <c r="R166" s="1">
        <v>6.1698999999999999E-3</v>
      </c>
      <c r="S166" s="1">
        <v>3.6581999999999999E-3</v>
      </c>
      <c r="T166" s="1">
        <v>4.5526000000000004E-3</v>
      </c>
      <c r="U166" s="1">
        <v>2.7556E-3</v>
      </c>
      <c r="V166" s="1">
        <v>2.8614999999999999</v>
      </c>
      <c r="W166" s="1">
        <v>3.3772000000000002</v>
      </c>
      <c r="X166" s="303">
        <v>3.1194000000000002</v>
      </c>
      <c r="Y166" s="1">
        <v>0.25785999999999998</v>
      </c>
      <c r="Z166" s="1">
        <v>0.40892000000000001</v>
      </c>
      <c r="AA166" s="1">
        <v>0.40928999999999999</v>
      </c>
      <c r="AB166" s="1">
        <v>0.40894000000000003</v>
      </c>
      <c r="AC166" s="1">
        <v>3.6999E-4</v>
      </c>
      <c r="AD166" s="1">
        <v>3.4847999999999997E-2</v>
      </c>
      <c r="AE166" s="1">
        <v>0.42480000000000001</v>
      </c>
      <c r="AF166" s="1">
        <v>3.6957E-4</v>
      </c>
      <c r="AG166" s="1">
        <v>0.43457000000000001</v>
      </c>
      <c r="AH166" s="1">
        <v>1.284E-4</v>
      </c>
      <c r="AI166" s="1">
        <v>80</v>
      </c>
      <c r="AJ166" s="1">
        <v>0.27775</v>
      </c>
      <c r="AK166" s="1">
        <v>0.30895</v>
      </c>
      <c r="AL166" s="1">
        <v>0.28320000000000001</v>
      </c>
      <c r="AM166" s="1">
        <v>3.1199999999999999E-2</v>
      </c>
      <c r="AN166" s="1">
        <v>5.3251E-2</v>
      </c>
      <c r="AO166" s="1">
        <v>1.8066</v>
      </c>
      <c r="AP166" s="2">
        <v>1.81E-6</v>
      </c>
      <c r="AQ166" s="1">
        <v>2.2656000000000001</v>
      </c>
      <c r="AR166" s="2">
        <v>1.2500000000000001E-6</v>
      </c>
      <c r="AS166" s="1">
        <v>1.0668E-4</v>
      </c>
      <c r="AT166" s="2">
        <v>7.4400000000000006E-5</v>
      </c>
      <c r="AU166" s="1">
        <v>6.9439000000000002E-4</v>
      </c>
      <c r="AV166" s="1">
        <v>4.3489000000000001E-4</v>
      </c>
      <c r="AW166" s="1">
        <v>1.4846E-4</v>
      </c>
      <c r="AX166" s="1">
        <v>1.2515000000000001E-4</v>
      </c>
      <c r="AY166" s="2">
        <v>2.09E-5</v>
      </c>
      <c r="AZ166" s="2">
        <v>2.0100000000000001E-5</v>
      </c>
      <c r="BA166" s="2">
        <v>1.38E-5</v>
      </c>
      <c r="BB166" s="2">
        <v>1.3699999999999999E-5</v>
      </c>
      <c r="BC166" s="1">
        <v>5.8160999999999998E-4</v>
      </c>
      <c r="BD166" s="1">
        <v>5.8272E-4</v>
      </c>
      <c r="BE166" s="1">
        <v>8.1013999999999999E-4</v>
      </c>
      <c r="BF166" s="1">
        <v>6.558E-4</v>
      </c>
      <c r="BG166" s="1">
        <v>1.2708000000000001E-4</v>
      </c>
      <c r="BH166" s="1">
        <v>1.2323E-4</v>
      </c>
      <c r="BI166" s="2">
        <v>4.4199999999999997E-5</v>
      </c>
      <c r="BJ166" s="2">
        <v>6.7100000000000005E-5</v>
      </c>
      <c r="BK166" s="2">
        <v>3.1699999999999998E-5</v>
      </c>
      <c r="BL166" s="2">
        <v>6.3499999999999999E-5</v>
      </c>
      <c r="BM166" s="1">
        <v>0.18532999999999999</v>
      </c>
      <c r="BN166" s="1">
        <v>0.20455999999999999</v>
      </c>
      <c r="BO166" s="1">
        <v>2.6291999999999999E-2</v>
      </c>
      <c r="BP166" s="1">
        <v>1.5637000000000002E-2</v>
      </c>
      <c r="BQ166" s="1">
        <v>2.0964E-2</v>
      </c>
      <c r="BR166" s="1">
        <v>0.11332</v>
      </c>
      <c r="BS166" s="1">
        <v>7.5338999999999996E-3</v>
      </c>
      <c r="BT166" s="1">
        <v>0.16436000000000001</v>
      </c>
      <c r="BU166" s="1">
        <v>0.23385</v>
      </c>
      <c r="BV166" s="1">
        <v>25.518000000000001</v>
      </c>
      <c r="BW166" s="1">
        <v>15.707000000000001</v>
      </c>
      <c r="BX166" s="259">
        <v>8.84</v>
      </c>
      <c r="BY166" s="1">
        <v>2.3938999999999999</v>
      </c>
      <c r="BZ166" s="1">
        <v>0.2</v>
      </c>
      <c r="CA166" s="1">
        <v>5.8</v>
      </c>
      <c r="CB166" s="261">
        <v>145.72</v>
      </c>
      <c r="CC166" s="1">
        <v>0.35599999999999998</v>
      </c>
      <c r="CD166" s="1">
        <v>15</v>
      </c>
      <c r="CE166" s="1">
        <v>19</v>
      </c>
      <c r="CF166" s="1">
        <v>0</v>
      </c>
      <c r="CG166" s="1">
        <v>16</v>
      </c>
      <c r="CH166" s="1">
        <v>3</v>
      </c>
      <c r="CI166" s="1">
        <v>25</v>
      </c>
      <c r="CJ166" s="261">
        <v>569.49</v>
      </c>
      <c r="CK166" s="27">
        <v>1</v>
      </c>
      <c r="CL166" s="9">
        <f t="shared" si="16"/>
        <v>0.32681623931623932</v>
      </c>
      <c r="CM166" s="1">
        <v>50.4086</v>
      </c>
      <c r="CN166" s="1">
        <v>58.034300000000002</v>
      </c>
      <c r="CO166" s="1">
        <v>14</v>
      </c>
      <c r="CP166" s="1">
        <v>45</v>
      </c>
      <c r="CQ166" s="1">
        <v>25</v>
      </c>
      <c r="DC166" s="27">
        <v>22.597999999999999</v>
      </c>
    </row>
    <row r="167" spans="1:335" s="4" customFormat="1">
      <c r="A167" s="28"/>
      <c r="H167" s="32"/>
      <c r="I167" s="4">
        <v>0.36</v>
      </c>
      <c r="J167" s="29" t="s">
        <v>44</v>
      </c>
      <c r="K167" s="270">
        <v>2129.5</v>
      </c>
      <c r="L167" s="270">
        <v>223.6</v>
      </c>
      <c r="M167" s="303">
        <f t="shared" si="15"/>
        <v>3.0117760443333434</v>
      </c>
      <c r="N167" s="86">
        <v>2.4669E-2</v>
      </c>
      <c r="O167" s="4">
        <v>9.3343999999999996E-3</v>
      </c>
      <c r="P167" s="269">
        <v>4.5956999999999998E-2</v>
      </c>
      <c r="Q167" s="4">
        <v>1.8669000000000002E-2</v>
      </c>
      <c r="R167" s="4">
        <v>2.3124E-3</v>
      </c>
      <c r="S167" s="4">
        <v>1.3500999999999999E-3</v>
      </c>
      <c r="T167" s="4">
        <v>3.7147999999999999E-3</v>
      </c>
      <c r="U167" s="4">
        <v>2.1916000000000001E-3</v>
      </c>
      <c r="V167" s="4">
        <v>2.5621</v>
      </c>
      <c r="W167" s="4">
        <v>2.3336999999999999</v>
      </c>
      <c r="X167" s="303">
        <v>2.4479000000000002</v>
      </c>
      <c r="Y167" s="4">
        <v>0.11419</v>
      </c>
      <c r="Z167" s="4">
        <v>0.32906000000000002</v>
      </c>
      <c r="AA167" s="4">
        <v>0.33349000000000001</v>
      </c>
      <c r="AB167" s="4">
        <v>0.33202999999999999</v>
      </c>
      <c r="AC167" s="4">
        <v>4.4314999999999997E-3</v>
      </c>
      <c r="AD167" s="4">
        <v>5.9562E-3</v>
      </c>
      <c r="AE167" s="4">
        <v>0.33935999999999999</v>
      </c>
      <c r="AF167" s="4">
        <v>1.5752999999999999E-4</v>
      </c>
      <c r="AG167" s="4">
        <v>0.34423999999999999</v>
      </c>
      <c r="AH167" s="4">
        <v>3.9135E-4</v>
      </c>
      <c r="AI167" s="4">
        <v>80</v>
      </c>
      <c r="AJ167" s="4">
        <v>0.41665999999999997</v>
      </c>
      <c r="AK167" s="4">
        <v>0.43173</v>
      </c>
      <c r="AL167" s="4">
        <v>0.41992000000000002</v>
      </c>
      <c r="AM167" s="4">
        <v>1.5077999999999999E-2</v>
      </c>
      <c r="AN167" s="4">
        <v>4.4022000000000002E-3</v>
      </c>
      <c r="AO167" s="4">
        <v>0.50780999999999998</v>
      </c>
      <c r="AP167" s="4">
        <v>1.1998E-4</v>
      </c>
      <c r="AQ167" s="4">
        <v>0.54688000000000003</v>
      </c>
      <c r="AR167" s="4">
        <v>1.2737999999999999E-4</v>
      </c>
      <c r="AS167" s="4">
        <v>5.4347E-4</v>
      </c>
      <c r="AT167" s="4">
        <v>7.2382000000000002E-4</v>
      </c>
      <c r="AU167" s="4">
        <v>6.5377000000000002E-4</v>
      </c>
      <c r="AV167" s="4">
        <v>7.2079000000000002E-4</v>
      </c>
      <c r="AW167" s="4">
        <v>1.5888E-4</v>
      </c>
      <c r="AX167" s="4">
        <v>1.5093999999999999E-4</v>
      </c>
      <c r="AY167" s="180">
        <v>6.2399999999999999E-5</v>
      </c>
      <c r="AZ167" s="180">
        <v>6.6500000000000004E-5</v>
      </c>
      <c r="BA167" s="180">
        <v>5.3399999999999997E-5</v>
      </c>
      <c r="BB167" s="180">
        <v>3.5899999999999998E-5</v>
      </c>
      <c r="BC167" s="4">
        <v>3.8457999999999998E-4</v>
      </c>
      <c r="BD167" s="4">
        <v>5.6734000000000005E-4</v>
      </c>
      <c r="BE167" s="4">
        <v>1.1837E-3</v>
      </c>
      <c r="BF167" s="4">
        <v>1.2649E-3</v>
      </c>
      <c r="BG167" s="180">
        <v>9.09E-5</v>
      </c>
      <c r="BH167" s="180">
        <v>1.0931E-4</v>
      </c>
      <c r="BI167" s="180">
        <v>6.5699999999999998E-5</v>
      </c>
      <c r="BJ167" s="180">
        <v>3.65E-5</v>
      </c>
      <c r="BK167" s="180">
        <v>4.1900000000000002E-5</v>
      </c>
      <c r="BL167" s="180">
        <v>3.3500000000000001E-5</v>
      </c>
      <c r="BM167" s="4">
        <v>1.1410999999999999E-2</v>
      </c>
      <c r="BN167" s="4">
        <v>3.7848000000000001E-3</v>
      </c>
      <c r="BO167" s="4">
        <v>2.2111000000000001E-3</v>
      </c>
      <c r="BP167" s="4">
        <v>6.5703999999999997E-3</v>
      </c>
      <c r="BQ167" s="4">
        <v>4.3907E-3</v>
      </c>
      <c r="BR167" s="4">
        <v>1.9438999999999999E-3</v>
      </c>
      <c r="BS167" s="4">
        <v>3.0825000000000002E-3</v>
      </c>
      <c r="BT167" s="4">
        <v>7.0198999999999999E-3</v>
      </c>
      <c r="BU167" s="4">
        <v>4.2548000000000004E-3</v>
      </c>
      <c r="BV167" s="4">
        <v>19.873999999999999</v>
      </c>
      <c r="BW167" s="4">
        <v>14.135999999999999</v>
      </c>
      <c r="BX167" s="269">
        <v>2.5988000000000002</v>
      </c>
      <c r="BY167" s="4">
        <v>0.30886000000000002</v>
      </c>
      <c r="BZ167" s="4">
        <v>0.3</v>
      </c>
      <c r="CA167" s="4">
        <v>0.85</v>
      </c>
      <c r="CB167" s="270">
        <v>226.87</v>
      </c>
      <c r="CC167" s="4">
        <v>0.33800000000000002</v>
      </c>
      <c r="CD167" s="4">
        <v>15</v>
      </c>
      <c r="CE167" s="4">
        <v>44</v>
      </c>
      <c r="CF167" s="4">
        <v>0</v>
      </c>
      <c r="CG167" s="4">
        <v>16</v>
      </c>
      <c r="CH167" s="4">
        <v>42</v>
      </c>
      <c r="CI167" s="4">
        <v>9</v>
      </c>
      <c r="CJ167" s="270">
        <v>380.75</v>
      </c>
      <c r="CK167" s="29">
        <v>1</v>
      </c>
      <c r="CL167" s="9">
        <f t="shared" si="16"/>
        <v>0.3040405482581382</v>
      </c>
      <c r="CM167" s="4">
        <v>53.948720000000002</v>
      </c>
      <c r="CN167" s="4">
        <v>84.818910000000002</v>
      </c>
      <c r="CO167" s="4">
        <v>14</v>
      </c>
      <c r="CP167" s="4">
        <v>45</v>
      </c>
      <c r="CQ167" s="4">
        <v>25</v>
      </c>
      <c r="CT167" s="29"/>
      <c r="DA167" s="29"/>
      <c r="DC167" s="29">
        <v>-16.670000000000002</v>
      </c>
    </row>
    <row r="168" spans="1:335" s="112" customFormat="1">
      <c r="A168" s="133">
        <v>39637</v>
      </c>
      <c r="B168" s="112">
        <v>72.8</v>
      </c>
      <c r="C168" s="112">
        <v>147.30000000000001</v>
      </c>
      <c r="D168" s="112">
        <v>52.2</v>
      </c>
      <c r="E168" s="201">
        <v>-12.9</v>
      </c>
      <c r="F168" s="201">
        <v>1.9</v>
      </c>
      <c r="G168" s="201">
        <v>-17.399999999999999</v>
      </c>
      <c r="H168" s="201">
        <f t="shared" ref="H168:H173" si="17">(E168^2+F168^2+G168^2)^0.5</f>
        <v>21.743504777289239</v>
      </c>
      <c r="I168" s="112">
        <v>0.21</v>
      </c>
      <c r="J168" s="118" t="s">
        <v>53</v>
      </c>
      <c r="K168" s="290">
        <v>2593.6</v>
      </c>
      <c r="L168" s="290">
        <v>317.5</v>
      </c>
      <c r="M168" s="313">
        <f t="shared" si="15"/>
        <v>3.2</v>
      </c>
      <c r="N168" s="167">
        <v>5.3676000000000001E-3</v>
      </c>
      <c r="O168" s="112">
        <v>2.3395E-3</v>
      </c>
      <c r="P168" s="284">
        <v>7.8111999999999999E-3</v>
      </c>
      <c r="Q168" s="112">
        <v>4.679E-3</v>
      </c>
      <c r="R168" s="112">
        <v>1.1781999999999999E-3</v>
      </c>
      <c r="S168" s="112">
        <v>6.8269000000000001E-4</v>
      </c>
      <c r="T168" s="112">
        <v>1.0311000000000001E-3</v>
      </c>
      <c r="U168" s="112">
        <v>6.1897000000000005E-4</v>
      </c>
      <c r="V168" s="112">
        <v>3.089</v>
      </c>
      <c r="W168" s="112">
        <v>3.4592000000000001</v>
      </c>
      <c r="X168" s="313">
        <v>3.2740999999999998</v>
      </c>
      <c r="Y168" s="112">
        <v>0.18507999999999999</v>
      </c>
      <c r="Z168" s="112">
        <v>0.30842000000000003</v>
      </c>
      <c r="AA168" s="112">
        <v>0.31358000000000003</v>
      </c>
      <c r="AB168" s="112">
        <v>0.3125</v>
      </c>
      <c r="AC168" s="112">
        <v>5.1558999999999997E-3</v>
      </c>
      <c r="AD168" s="112">
        <v>4.4757E-4</v>
      </c>
      <c r="AE168" s="112">
        <v>0.31738</v>
      </c>
      <c r="AF168" s="132">
        <v>6.4900000000000005E-5</v>
      </c>
      <c r="AG168" s="112">
        <v>0.32471</v>
      </c>
      <c r="AH168" s="132">
        <v>4.0599999999999998E-5</v>
      </c>
      <c r="AI168" s="112">
        <v>80</v>
      </c>
      <c r="AJ168" s="112">
        <v>0.28332000000000002</v>
      </c>
      <c r="AK168" s="112">
        <v>0.32495000000000002</v>
      </c>
      <c r="AL168" s="112">
        <v>0.3125</v>
      </c>
      <c r="AM168" s="112">
        <v>4.163E-2</v>
      </c>
      <c r="AN168" s="112">
        <v>4.2634999999999998E-4</v>
      </c>
      <c r="AO168" s="112">
        <v>0.34179999999999999</v>
      </c>
      <c r="AP168" s="132">
        <v>6.0000000000000002E-5</v>
      </c>
      <c r="AQ168" s="112">
        <v>0.43945000000000001</v>
      </c>
      <c r="AR168" s="132">
        <v>1.08E-5</v>
      </c>
      <c r="AS168" s="132">
        <v>6.8200000000000004E-5</v>
      </c>
      <c r="AT168" s="132">
        <v>5.7800000000000002E-5</v>
      </c>
      <c r="AU168" s="112">
        <v>1.6069000000000001E-4</v>
      </c>
      <c r="AV168" s="112">
        <v>1.3969000000000001E-4</v>
      </c>
      <c r="AW168" s="132">
        <v>6.3600000000000001E-6</v>
      </c>
      <c r="AX168" s="132">
        <v>5.13E-6</v>
      </c>
      <c r="AY168" s="132">
        <v>3.5700000000000001E-6</v>
      </c>
      <c r="AZ168" s="132">
        <v>3.32E-6</v>
      </c>
      <c r="BA168" s="132">
        <v>1.7999999999999999E-6</v>
      </c>
      <c r="BB168" s="132">
        <v>1.42E-6</v>
      </c>
      <c r="BC168" s="132">
        <v>6.7700000000000006E-5</v>
      </c>
      <c r="BD168" s="132">
        <v>7.7299999999999995E-5</v>
      </c>
      <c r="BE168" s="112">
        <v>1.5333999999999999E-4</v>
      </c>
      <c r="BF168" s="112">
        <v>1.3838000000000001E-4</v>
      </c>
      <c r="BG168" s="132">
        <v>8.8200000000000003E-6</v>
      </c>
      <c r="BH168" s="132">
        <v>1.8300000000000001E-5</v>
      </c>
      <c r="BI168" s="132">
        <v>3.6899999999999998E-6</v>
      </c>
      <c r="BJ168" s="132">
        <v>2.96E-6</v>
      </c>
      <c r="BK168" s="132">
        <v>1.72E-6</v>
      </c>
      <c r="BL168" s="132">
        <v>1.3599999999999999E-6</v>
      </c>
      <c r="BM168" s="112">
        <v>5.6641999999999999E-4</v>
      </c>
      <c r="BN168" s="112">
        <v>1.0432E-3</v>
      </c>
      <c r="BO168" s="112">
        <v>4.7020999999999999E-4</v>
      </c>
      <c r="BP168" s="112">
        <v>3.7093E-4</v>
      </c>
      <c r="BQ168" s="112">
        <v>4.2056999999999999E-4</v>
      </c>
      <c r="BR168" s="112">
        <v>1.1122E-3</v>
      </c>
      <c r="BS168" s="132">
        <v>7.0199999999999999E-5</v>
      </c>
      <c r="BT168" s="112">
        <v>1.4584999999999999E-4</v>
      </c>
      <c r="BU168" s="112">
        <v>1.5249E-3</v>
      </c>
      <c r="BV168" s="112">
        <v>6.6296999999999997</v>
      </c>
      <c r="BW168" s="112">
        <v>5.5251999999999999</v>
      </c>
      <c r="BX168" s="284">
        <v>1.3468</v>
      </c>
      <c r="BY168" s="112">
        <v>0.23644999999999999</v>
      </c>
      <c r="BZ168" s="112">
        <v>0.3</v>
      </c>
      <c r="CA168" s="112">
        <v>1.2</v>
      </c>
      <c r="CB168" s="290">
        <v>318.95</v>
      </c>
      <c r="CC168" s="112">
        <v>0.35499999999999998</v>
      </c>
      <c r="CD168" s="112">
        <v>17</v>
      </c>
      <c r="CE168" s="112">
        <v>59</v>
      </c>
      <c r="CF168" s="112">
        <v>43</v>
      </c>
      <c r="CG168" s="112">
        <v>18</v>
      </c>
      <c r="CH168" s="112">
        <v>25</v>
      </c>
      <c r="CI168" s="112">
        <v>22</v>
      </c>
      <c r="CJ168" s="290">
        <v>298.25</v>
      </c>
      <c r="CK168" s="118">
        <v>1</v>
      </c>
      <c r="CL168" s="111">
        <f t="shared" si="16"/>
        <v>0.28843416370106761</v>
      </c>
      <c r="CM168" s="112">
        <v>64.875</v>
      </c>
      <c r="CN168" s="112">
        <v>-147.86099999999999</v>
      </c>
      <c r="CO168" s="112">
        <v>15</v>
      </c>
      <c r="CP168" s="112">
        <v>55</v>
      </c>
      <c r="CQ168" s="112">
        <v>30</v>
      </c>
      <c r="CT168" s="118"/>
      <c r="DA168" s="118"/>
      <c r="DC168" s="118">
        <v>-16.629000000000001</v>
      </c>
    </row>
    <row r="169" spans="1:335" s="4" customFormat="1">
      <c r="A169" s="54">
        <v>39630</v>
      </c>
      <c r="B169" s="4">
        <v>37.1</v>
      </c>
      <c r="C169" s="4">
        <v>-115.7</v>
      </c>
      <c r="D169" s="4">
        <v>36.1</v>
      </c>
      <c r="E169" s="222">
        <v>2.8</v>
      </c>
      <c r="F169" s="222">
        <v>1.7</v>
      </c>
      <c r="G169" s="222">
        <v>-9.1999999999999993</v>
      </c>
      <c r="H169" s="201">
        <f t="shared" si="17"/>
        <v>9.7657564991146479</v>
      </c>
      <c r="I169" s="4">
        <v>0.12</v>
      </c>
      <c r="J169" s="29" t="s">
        <v>53</v>
      </c>
      <c r="K169" s="270">
        <v>3737.3</v>
      </c>
      <c r="L169" s="270">
        <v>129.9</v>
      </c>
      <c r="M169" s="303">
        <f t="shared" si="15"/>
        <v>1.4027409558276873</v>
      </c>
      <c r="N169" s="35">
        <v>2.0171999999999999E-2</v>
      </c>
      <c r="O169" s="4">
        <v>5.9811999999999999E-3</v>
      </c>
      <c r="P169" s="269">
        <v>3.2806000000000002E-2</v>
      </c>
      <c r="Q169" s="4">
        <v>1.1962E-2</v>
      </c>
      <c r="R169" s="4">
        <v>1.4716E-3</v>
      </c>
      <c r="S169" s="4">
        <v>8.7556000000000005E-4</v>
      </c>
      <c r="T169" s="4">
        <v>1.3159999999999999E-3</v>
      </c>
      <c r="U169" s="4">
        <v>7.7558E-4</v>
      </c>
      <c r="V169" s="4">
        <v>1.5633999999999999</v>
      </c>
      <c r="W169" s="4">
        <v>1.8121</v>
      </c>
      <c r="X169" s="303">
        <v>1.6877</v>
      </c>
      <c r="Y169" s="4">
        <v>0.12432</v>
      </c>
      <c r="Z169" s="4">
        <v>0.71226999999999996</v>
      </c>
      <c r="AA169" s="4">
        <v>0.71553999999999995</v>
      </c>
      <c r="AB169" s="4">
        <v>0.71289000000000002</v>
      </c>
      <c r="AC169" s="4">
        <v>3.2783999999999999E-3</v>
      </c>
      <c r="AD169" s="4">
        <v>3.7024999999999997E-4</v>
      </c>
      <c r="AE169" s="4">
        <v>0.74707000000000001</v>
      </c>
      <c r="AF169" s="180">
        <v>9.7799999999999995E-6</v>
      </c>
      <c r="AG169" s="4">
        <v>0.79101999999999995</v>
      </c>
      <c r="AH169" s="180">
        <v>7.8900000000000007E-6</v>
      </c>
      <c r="AI169" s="4">
        <v>80</v>
      </c>
      <c r="AJ169" s="4">
        <v>0.71252000000000004</v>
      </c>
      <c r="AK169" s="4">
        <v>0.71323000000000003</v>
      </c>
      <c r="AL169" s="4">
        <v>0.71289000000000002</v>
      </c>
      <c r="AM169" s="4">
        <v>7.1057E-4</v>
      </c>
      <c r="AN169" s="4">
        <v>8.5364000000000002E-4</v>
      </c>
      <c r="AO169" s="4">
        <v>1.1328</v>
      </c>
      <c r="AP169" s="180">
        <v>2.2000000000000001E-6</v>
      </c>
      <c r="AQ169" s="4">
        <v>1.3281000000000001</v>
      </c>
      <c r="AR169" s="180">
        <v>2.0099999999999998E-6</v>
      </c>
      <c r="AS169" s="180">
        <v>8.3899999999999993E-6</v>
      </c>
      <c r="AT169" s="180">
        <v>7.7300000000000005E-6</v>
      </c>
      <c r="AU169" s="4">
        <v>4.2533000000000002E-4</v>
      </c>
      <c r="AV169" s="4">
        <v>3.5707000000000002E-4</v>
      </c>
      <c r="AW169" s="180">
        <v>2.05E-5</v>
      </c>
      <c r="AX169" s="180">
        <v>2.1299999999999999E-5</v>
      </c>
      <c r="AY169" s="180">
        <v>8.1899999999999995E-6</v>
      </c>
      <c r="AZ169" s="180">
        <v>6.8000000000000001E-6</v>
      </c>
      <c r="BA169" s="180">
        <v>4.4900000000000002E-6</v>
      </c>
      <c r="BB169" s="180">
        <v>3.4599999999999999E-6</v>
      </c>
      <c r="BC169" s="180">
        <v>2.57E-6</v>
      </c>
      <c r="BD169" s="180">
        <v>2.52E-6</v>
      </c>
      <c r="BE169" s="4">
        <v>2.0462E-4</v>
      </c>
      <c r="BF169" s="4">
        <v>1.4912000000000001E-4</v>
      </c>
      <c r="BG169" s="180">
        <v>2.4000000000000001E-5</v>
      </c>
      <c r="BH169" s="180">
        <v>2.44E-5</v>
      </c>
      <c r="BI169" s="180">
        <v>1.04E-5</v>
      </c>
      <c r="BJ169" s="180">
        <v>9.2299999999999997E-6</v>
      </c>
      <c r="BK169" s="180">
        <v>7.4900000000000003E-6</v>
      </c>
      <c r="BL169" s="180">
        <v>9.0000000000000002E-6</v>
      </c>
      <c r="BM169" s="4">
        <v>1.3244999999999999E-3</v>
      </c>
      <c r="BN169" s="4">
        <v>1.2911000000000001E-3</v>
      </c>
      <c r="BO169" s="4">
        <v>4.0702000000000002E-4</v>
      </c>
      <c r="BP169" s="4">
        <v>3.2456999999999999E-4</v>
      </c>
      <c r="BQ169" s="4">
        <v>3.658E-4</v>
      </c>
      <c r="BR169" s="4">
        <v>1.1754000000000001E-3</v>
      </c>
      <c r="BS169" s="180">
        <v>5.8300000000000001E-5</v>
      </c>
      <c r="BT169" s="4">
        <v>9.5870000000000005E-4</v>
      </c>
      <c r="BU169" s="4">
        <v>1.7459999999999999E-3</v>
      </c>
      <c r="BV169" s="4">
        <v>22.292000000000002</v>
      </c>
      <c r="BW169" s="4">
        <v>15.555999999999999</v>
      </c>
      <c r="BX169" s="269">
        <v>3.6208999999999998</v>
      </c>
      <c r="BY169" s="4">
        <v>0.28771999999999998</v>
      </c>
      <c r="BZ169" s="4">
        <v>0.4</v>
      </c>
      <c r="CA169" s="4">
        <v>3</v>
      </c>
      <c r="CB169" s="270">
        <v>141.16999999999999</v>
      </c>
      <c r="CC169" s="4">
        <v>0.34300000000000003</v>
      </c>
      <c r="CD169" s="4">
        <v>21</v>
      </c>
      <c r="CE169" s="4">
        <v>0</v>
      </c>
      <c r="CF169" s="4">
        <v>4</v>
      </c>
      <c r="CG169" s="4">
        <v>21</v>
      </c>
      <c r="CH169" s="4">
        <v>22</v>
      </c>
      <c r="CI169" s="4">
        <v>51</v>
      </c>
      <c r="CJ169" s="270">
        <v>150.65</v>
      </c>
      <c r="CK169" s="29">
        <v>1</v>
      </c>
      <c r="CL169" s="9">
        <f t="shared" si="16"/>
        <v>0.27990563211503894</v>
      </c>
      <c r="CM169" s="4">
        <v>64.875</v>
      </c>
      <c r="CN169" s="4">
        <v>-147.86099999999999</v>
      </c>
      <c r="CO169" s="4">
        <v>17</v>
      </c>
      <c r="CP169" s="4">
        <v>40</v>
      </c>
      <c r="CQ169" s="4">
        <v>19</v>
      </c>
      <c r="CT169" s="29"/>
      <c r="DA169" s="29"/>
      <c r="DC169" s="29">
        <v>16.917999999999999</v>
      </c>
    </row>
    <row r="170" spans="1:335" s="112" customFormat="1">
      <c r="A170" s="133">
        <v>39626</v>
      </c>
      <c r="B170" s="112">
        <v>-26.9</v>
      </c>
      <c r="C170" s="112">
        <v>-17.7</v>
      </c>
      <c r="D170" s="112">
        <v>33.700000000000003</v>
      </c>
      <c r="E170" s="201">
        <v>-17.899999999999999</v>
      </c>
      <c r="F170" s="201">
        <v>13</v>
      </c>
      <c r="G170" s="201">
        <v>6.6</v>
      </c>
      <c r="H170" s="201">
        <f t="shared" si="17"/>
        <v>23.086143029964965</v>
      </c>
      <c r="I170" s="112">
        <v>0.49</v>
      </c>
      <c r="J170" s="118" t="s">
        <v>105</v>
      </c>
      <c r="K170" s="290">
        <v>1240.4000000000001</v>
      </c>
      <c r="L170" s="290">
        <v>334.5</v>
      </c>
      <c r="M170" s="313">
        <f t="shared" si="15"/>
        <v>2.1168053174149573</v>
      </c>
      <c r="N170" s="131">
        <v>0.2374</v>
      </c>
      <c r="O170" s="112">
        <v>4.9768E-2</v>
      </c>
      <c r="P170" s="284">
        <v>0.40532000000000001</v>
      </c>
      <c r="Q170" s="112">
        <v>9.9534999999999998E-2</v>
      </c>
      <c r="R170" s="112">
        <v>1.5706999999999999E-2</v>
      </c>
      <c r="S170" s="112">
        <v>9.1801000000000001E-3</v>
      </c>
      <c r="T170" s="112">
        <v>1.7416000000000001E-2</v>
      </c>
      <c r="U170" s="112">
        <v>1.0343E-2</v>
      </c>
      <c r="V170" s="112">
        <v>2.9561999999999999</v>
      </c>
      <c r="W170" s="112">
        <v>2.5190999999999999</v>
      </c>
      <c r="X170" s="313">
        <v>2.7376999999999998</v>
      </c>
      <c r="Y170" s="112">
        <v>0.21854000000000001</v>
      </c>
      <c r="Z170" s="112">
        <v>0.47184999999999999</v>
      </c>
      <c r="AA170" s="112">
        <v>0.47250999999999999</v>
      </c>
      <c r="AB170" s="112">
        <v>0.47241</v>
      </c>
      <c r="AC170" s="112">
        <v>6.5538E-4</v>
      </c>
      <c r="AD170" s="112">
        <v>0.11838</v>
      </c>
      <c r="AE170" s="112">
        <v>0.48096</v>
      </c>
      <c r="AF170" s="112">
        <v>8.3827999999999995E-4</v>
      </c>
      <c r="AG170" s="112">
        <v>0.48827999999999999</v>
      </c>
      <c r="AH170" s="112">
        <v>3.0385999999999998E-3</v>
      </c>
      <c r="AI170" s="112">
        <v>80</v>
      </c>
      <c r="AJ170" s="112">
        <v>0.51634999999999998</v>
      </c>
      <c r="AK170" s="112">
        <v>0.51810999999999996</v>
      </c>
      <c r="AL170" s="112">
        <v>0.51758000000000004</v>
      </c>
      <c r="AM170" s="112">
        <v>1.758E-3</v>
      </c>
      <c r="AN170" s="112">
        <v>0.17125000000000001</v>
      </c>
      <c r="AO170" s="112">
        <v>0.72265999999999997</v>
      </c>
      <c r="AP170" s="112">
        <v>1.0959999999999999E-4</v>
      </c>
      <c r="AQ170" s="112">
        <v>0.95703000000000005</v>
      </c>
      <c r="AR170" s="112">
        <v>1.0980999999999999E-4</v>
      </c>
      <c r="AS170" s="112">
        <v>1.0663000000000001E-3</v>
      </c>
      <c r="AT170" s="112">
        <v>1.0640999999999999E-3</v>
      </c>
      <c r="AU170" s="112">
        <v>2.6245999999999998E-2</v>
      </c>
      <c r="AV170" s="112">
        <v>2.29E-2</v>
      </c>
      <c r="AW170" s="112">
        <v>9.6984999999999997E-4</v>
      </c>
      <c r="AX170" s="112">
        <v>1.7312E-4</v>
      </c>
      <c r="AY170" s="112">
        <v>5.4177000000000001E-4</v>
      </c>
      <c r="AZ170" s="112">
        <v>3.2071999999999998E-4</v>
      </c>
      <c r="BA170" s="132">
        <v>8.5500000000000005E-5</v>
      </c>
      <c r="BB170" s="132">
        <v>7.9699999999999999E-5</v>
      </c>
      <c r="BC170" s="112">
        <v>1.0399999999999999E-3</v>
      </c>
      <c r="BD170" s="112">
        <v>1.2071E-3</v>
      </c>
      <c r="BE170" s="112">
        <v>3.6478999999999998E-2</v>
      </c>
      <c r="BF170" s="112">
        <v>3.5588000000000002E-2</v>
      </c>
      <c r="BG170" s="112">
        <v>1.5642E-3</v>
      </c>
      <c r="BH170" s="112">
        <v>1.5296000000000001E-3</v>
      </c>
      <c r="BI170" s="112">
        <v>4.7748000000000002E-4</v>
      </c>
      <c r="BJ170" s="112">
        <v>6.5036E-4</v>
      </c>
      <c r="BK170" s="112">
        <v>1.3846E-4</v>
      </c>
      <c r="BL170" s="112">
        <v>1.0881E-4</v>
      </c>
      <c r="BM170" s="112">
        <v>0.63897999999999999</v>
      </c>
      <c r="BN170" s="112">
        <v>0.27804000000000001</v>
      </c>
      <c r="BO170" s="112">
        <v>0.12684999999999999</v>
      </c>
      <c r="BP170" s="112">
        <v>0.14305999999999999</v>
      </c>
      <c r="BQ170" s="112">
        <v>0.13494999999999999</v>
      </c>
      <c r="BR170" s="112">
        <v>0.11252</v>
      </c>
      <c r="BS170" s="112">
        <v>1.1467E-2</v>
      </c>
      <c r="BT170" s="112">
        <v>0.50402999999999998</v>
      </c>
      <c r="BU170" s="112">
        <v>0.29993999999999998</v>
      </c>
      <c r="BV170" s="112">
        <v>25.806000000000001</v>
      </c>
      <c r="BW170" s="112">
        <v>16.36</v>
      </c>
      <c r="BX170" s="284">
        <v>4.7347999999999999</v>
      </c>
      <c r="BY170" s="112">
        <v>0.44224999999999998</v>
      </c>
      <c r="BZ170" s="112">
        <v>0.3</v>
      </c>
      <c r="CA170" s="112">
        <v>1.5</v>
      </c>
      <c r="CB170" s="290">
        <v>338.8</v>
      </c>
      <c r="CC170" s="112">
        <v>0.36599999999999999</v>
      </c>
      <c r="CD170" s="112">
        <v>2</v>
      </c>
      <c r="CE170" s="112">
        <v>45</v>
      </c>
      <c r="CF170" s="112">
        <v>51</v>
      </c>
      <c r="CG170" s="112">
        <v>3</v>
      </c>
      <c r="CH170" s="112">
        <v>4</v>
      </c>
      <c r="CI170" s="112">
        <v>7</v>
      </c>
      <c r="CJ170" s="290">
        <v>449.41</v>
      </c>
      <c r="CK170" s="118">
        <v>1</v>
      </c>
      <c r="CL170" s="111">
        <f t="shared" si="16"/>
        <v>0.3295430393198725</v>
      </c>
      <c r="CM170" s="112">
        <v>-37.089950000000002</v>
      </c>
      <c r="CN170" s="112">
        <v>-12.33192</v>
      </c>
      <c r="CO170" s="112">
        <v>2</v>
      </c>
      <c r="CP170" s="112">
        <v>1</v>
      </c>
      <c r="CQ170" s="112">
        <v>23</v>
      </c>
      <c r="CT170" s="118"/>
      <c r="DA170" s="118"/>
      <c r="DC170" s="118">
        <v>33.286000000000001</v>
      </c>
    </row>
    <row r="171" spans="1:335" s="4" customFormat="1">
      <c r="A171" s="54">
        <v>39495</v>
      </c>
      <c r="B171" s="4">
        <v>74.900000000000006</v>
      </c>
      <c r="C171" s="4">
        <v>-73.400000000000006</v>
      </c>
      <c r="D171" s="4">
        <v>40.4</v>
      </c>
      <c r="E171" s="222">
        <v>-5.8</v>
      </c>
      <c r="F171" s="222">
        <v>-10.7</v>
      </c>
      <c r="G171" s="222">
        <v>-6.7</v>
      </c>
      <c r="H171" s="201">
        <f t="shared" si="17"/>
        <v>13.893163786553442</v>
      </c>
      <c r="I171" s="4">
        <v>0.33</v>
      </c>
      <c r="J171" s="29" t="s">
        <v>63</v>
      </c>
      <c r="K171" s="270">
        <v>334.4</v>
      </c>
      <c r="L171" s="270">
        <v>200.9</v>
      </c>
      <c r="M171" s="303">
        <f t="shared" si="15"/>
        <v>3.1752079761224361</v>
      </c>
      <c r="N171" s="35">
        <v>8.5189000000000001E-2</v>
      </c>
      <c r="O171" s="4">
        <v>1.2285000000000001E-2</v>
      </c>
      <c r="P171" s="269">
        <v>0.10609</v>
      </c>
      <c r="Q171" s="4">
        <v>2.4570000000000002E-2</v>
      </c>
      <c r="R171" s="4">
        <v>1.0286E-2</v>
      </c>
      <c r="S171" s="4">
        <v>6.0894E-3</v>
      </c>
      <c r="T171" s="4">
        <v>9.8927000000000008E-3</v>
      </c>
      <c r="U171" s="4">
        <v>5.7714000000000003E-3</v>
      </c>
      <c r="V171" s="4">
        <v>2.6871999999999998</v>
      </c>
      <c r="W171" s="4">
        <v>3.4131</v>
      </c>
      <c r="X171" s="303">
        <v>3.0501999999999998</v>
      </c>
      <c r="Y171" s="4">
        <v>0.36293999999999998</v>
      </c>
      <c r="Z171" s="4">
        <v>0.31341000000000002</v>
      </c>
      <c r="AA171" s="4" t="s">
        <v>42</v>
      </c>
      <c r="AB171" s="4">
        <v>0.31494</v>
      </c>
      <c r="AC171" s="4" t="s">
        <v>42</v>
      </c>
      <c r="AD171" s="4">
        <v>3.7067999999999997E-2</v>
      </c>
      <c r="AE171" s="4">
        <v>0.31981999999999999</v>
      </c>
      <c r="AF171" s="4">
        <v>1.7849999999999999E-3</v>
      </c>
      <c r="AG171" s="4">
        <v>0.32471</v>
      </c>
      <c r="AH171" s="4">
        <v>4.1999000000000003E-3</v>
      </c>
      <c r="AI171" s="4">
        <v>60</v>
      </c>
      <c r="AJ171" s="4">
        <v>0.30342999999999998</v>
      </c>
      <c r="AK171" s="4">
        <v>0.31688</v>
      </c>
      <c r="AL171" s="4">
        <v>0.3125</v>
      </c>
      <c r="AM171" s="4">
        <v>1.3445E-2</v>
      </c>
      <c r="AN171" s="4">
        <v>0.10251</v>
      </c>
      <c r="AO171" s="4">
        <v>0.39062999999999998</v>
      </c>
      <c r="AP171" s="4">
        <v>2.8985999999999999E-3</v>
      </c>
      <c r="AQ171" s="4">
        <v>0.46875</v>
      </c>
      <c r="AR171" s="4">
        <v>6.5295999999999996E-4</v>
      </c>
      <c r="AS171" s="4">
        <v>3.8925000000000001E-3</v>
      </c>
      <c r="AT171" s="4">
        <v>2.7644000000000002E-3</v>
      </c>
      <c r="AU171" s="4">
        <v>1.098E-2</v>
      </c>
      <c r="AV171" s="4">
        <v>7.0264999999999998E-3</v>
      </c>
      <c r="AW171" s="4">
        <v>4.6383999999999998E-4</v>
      </c>
      <c r="AX171" s="4">
        <v>5.1646000000000005E-4</v>
      </c>
      <c r="AY171" s="4">
        <v>2.1259999999999999E-4</v>
      </c>
      <c r="AZ171" s="4">
        <v>3.1209E-4</v>
      </c>
      <c r="BA171" s="180">
        <v>4.8099999999999997E-5</v>
      </c>
      <c r="BB171" s="180">
        <v>6.9499999999999995E-5</v>
      </c>
      <c r="BC171" s="4">
        <v>9.0474000000000006E-3</v>
      </c>
      <c r="BD171" s="4">
        <v>8.3198000000000005E-3</v>
      </c>
      <c r="BE171" s="4">
        <v>1.3299999999999999E-2</v>
      </c>
      <c r="BF171" s="4">
        <v>7.3228E-3</v>
      </c>
      <c r="BG171" s="4">
        <v>6.1373000000000005E-4</v>
      </c>
      <c r="BH171" s="4">
        <v>3.7923999999999998E-4</v>
      </c>
      <c r="BI171" s="4">
        <v>4.7029999999999999E-4</v>
      </c>
      <c r="BJ171" s="4">
        <v>5.4982000000000002E-4</v>
      </c>
      <c r="BK171" s="4">
        <v>1.3668E-4</v>
      </c>
      <c r="BL171" s="4">
        <v>1.8694E-4</v>
      </c>
      <c r="BM171" s="4">
        <v>7.7093999999999996E-2</v>
      </c>
      <c r="BN171" s="4">
        <v>8.4624999999999995E-3</v>
      </c>
      <c r="BO171" s="4">
        <v>3.2823999999999999E-2</v>
      </c>
      <c r="BP171" s="4">
        <v>3.0391000000000001E-2</v>
      </c>
      <c r="BQ171" s="4">
        <v>3.1607000000000003E-2</v>
      </c>
      <c r="BR171" s="4">
        <v>6.9725000000000004E-3</v>
      </c>
      <c r="BS171" s="4">
        <v>1.7206999999999999E-3</v>
      </c>
      <c r="BT171" s="4">
        <v>4.5485999999999999E-2</v>
      </c>
      <c r="BU171" s="4">
        <v>1.0965000000000001E-2</v>
      </c>
      <c r="BV171" s="4">
        <v>10.314</v>
      </c>
      <c r="BW171" s="4">
        <v>6.5567000000000002</v>
      </c>
      <c r="BX171" s="269">
        <v>2.4390999999999998</v>
      </c>
      <c r="BY171" s="4">
        <v>0.12429</v>
      </c>
      <c r="BZ171" s="4">
        <v>0.3</v>
      </c>
      <c r="CA171" s="4">
        <v>2.5</v>
      </c>
      <c r="CB171" s="270">
        <v>190.95</v>
      </c>
      <c r="CC171" s="4">
        <v>0.35</v>
      </c>
      <c r="CD171" s="4">
        <v>12</v>
      </c>
      <c r="CE171" s="4">
        <v>9</v>
      </c>
      <c r="CF171" s="4">
        <v>0</v>
      </c>
      <c r="CG171" s="4">
        <v>12</v>
      </c>
      <c r="CH171" s="4">
        <v>40</v>
      </c>
      <c r="CI171" s="4">
        <v>1</v>
      </c>
      <c r="CJ171" s="270">
        <v>286.63</v>
      </c>
      <c r="CK171" s="29">
        <v>1</v>
      </c>
      <c r="CL171" s="9">
        <f t="shared" si="16"/>
        <v>0.26859437751004012</v>
      </c>
      <c r="CM171" s="4">
        <v>77.475999999999999</v>
      </c>
      <c r="CN171" s="4">
        <v>-69.287999999999997</v>
      </c>
      <c r="CO171" s="4">
        <v>12</v>
      </c>
      <c r="CP171" s="4">
        <v>19</v>
      </c>
      <c r="CQ171" s="4">
        <v>16</v>
      </c>
      <c r="CT171" s="29"/>
      <c r="DA171" s="29"/>
      <c r="DC171" s="29">
        <v>-64.534000000000006</v>
      </c>
    </row>
    <row r="172" spans="1:335" s="112" customFormat="1">
      <c r="A172" s="133">
        <v>39456</v>
      </c>
      <c r="B172" s="112">
        <v>-66.8</v>
      </c>
      <c r="C172" s="112">
        <v>-67.3</v>
      </c>
      <c r="D172" s="112">
        <v>31.5</v>
      </c>
      <c r="E172" s="201">
        <v>4.3</v>
      </c>
      <c r="F172" s="201">
        <v>5.7</v>
      </c>
      <c r="G172" s="201">
        <v>9.1</v>
      </c>
      <c r="H172" s="201">
        <f t="shared" si="17"/>
        <v>11.56676272774712</v>
      </c>
      <c r="I172" s="112">
        <v>0.14000000000000001</v>
      </c>
      <c r="J172" s="118" t="s">
        <v>106</v>
      </c>
      <c r="K172" s="290">
        <v>1358.7</v>
      </c>
      <c r="L172" s="290">
        <v>180</v>
      </c>
      <c r="M172" s="313">
        <f t="shared" si="15"/>
        <v>1.6482882526496234</v>
      </c>
      <c r="N172" s="131">
        <v>0.14212</v>
      </c>
      <c r="O172" s="112">
        <v>1.7281999999999999E-2</v>
      </c>
      <c r="P172" s="284">
        <v>0.18969</v>
      </c>
      <c r="Q172" s="112">
        <v>3.4563000000000003E-2</v>
      </c>
      <c r="R172" s="112">
        <v>9.7377000000000002E-3</v>
      </c>
      <c r="S172" s="112">
        <v>5.7000999999999996E-3</v>
      </c>
      <c r="T172" s="112">
        <v>1.0048E-2</v>
      </c>
      <c r="U172" s="112">
        <v>5.8954999999999997E-3</v>
      </c>
      <c r="V172" s="112">
        <v>1.7845</v>
      </c>
      <c r="W172" s="112">
        <v>1.5587</v>
      </c>
      <c r="X172" s="313">
        <v>1.6716</v>
      </c>
      <c r="Y172" s="112">
        <v>0.1129</v>
      </c>
      <c r="Z172" s="112">
        <v>0.60648000000000002</v>
      </c>
      <c r="AA172" s="112">
        <v>0.60682999999999998</v>
      </c>
      <c r="AB172" s="112">
        <v>0.60668999999999995</v>
      </c>
      <c r="AC172" s="112">
        <v>3.4342999999999998E-4</v>
      </c>
      <c r="AD172" s="112">
        <v>0.10216</v>
      </c>
      <c r="AE172" s="112">
        <v>0.62134</v>
      </c>
      <c r="AF172" s="112">
        <v>7.2143000000000001E-4</v>
      </c>
      <c r="AG172" s="112">
        <v>0.64209000000000005</v>
      </c>
      <c r="AH172" s="112">
        <v>1.9951000000000001E-3</v>
      </c>
      <c r="AI172" s="112">
        <v>80</v>
      </c>
      <c r="AJ172" s="112">
        <v>0.56340000000000001</v>
      </c>
      <c r="AK172" s="112">
        <v>0.56799999999999995</v>
      </c>
      <c r="AL172" s="112">
        <v>0.56640999999999997</v>
      </c>
      <c r="AM172" s="112">
        <v>4.5970000000000004E-3</v>
      </c>
      <c r="AN172" s="112">
        <v>8.2945000000000005E-2</v>
      </c>
      <c r="AO172" s="112">
        <v>0.625</v>
      </c>
      <c r="AP172" s="112">
        <v>1.6398999999999999E-3</v>
      </c>
      <c r="AQ172" s="112">
        <v>1.3965000000000001</v>
      </c>
      <c r="AR172" s="132">
        <v>5.8799999999999999E-5</v>
      </c>
      <c r="AS172" s="112">
        <v>1.8138E-3</v>
      </c>
      <c r="AT172" s="112">
        <v>1.3343999999999999E-3</v>
      </c>
      <c r="AU172" s="112">
        <v>6.3999E-2</v>
      </c>
      <c r="AV172" s="112">
        <v>1.8164E-2</v>
      </c>
      <c r="AW172" s="112">
        <v>2.7645E-3</v>
      </c>
      <c r="AX172" s="112">
        <v>1.206E-3</v>
      </c>
      <c r="AY172" s="112">
        <v>3.9453999999999997E-4</v>
      </c>
      <c r="AZ172" s="112">
        <v>3.1034999999999998E-4</v>
      </c>
      <c r="BA172" s="112">
        <v>1.9249E-4</v>
      </c>
      <c r="BB172" s="112">
        <v>1.7490999999999999E-4</v>
      </c>
      <c r="BC172" s="112">
        <v>2.1132999999999998E-3</v>
      </c>
      <c r="BD172" s="112">
        <v>3.0636999999999999E-3</v>
      </c>
      <c r="BE172" s="112">
        <v>0.10543</v>
      </c>
      <c r="BF172" s="112">
        <v>0.15523000000000001</v>
      </c>
      <c r="BG172" s="112">
        <v>1.8813E-3</v>
      </c>
      <c r="BH172" s="112">
        <v>2.0449999999999999E-3</v>
      </c>
      <c r="BI172" s="112">
        <v>3.7107999999999998E-4</v>
      </c>
      <c r="BJ172" s="112">
        <v>3.3309000000000002E-4</v>
      </c>
      <c r="BK172" s="112">
        <v>1.9521999999999999E-4</v>
      </c>
      <c r="BL172" s="112">
        <v>1.7117E-4</v>
      </c>
      <c r="BM172" s="112">
        <v>0.27156000000000002</v>
      </c>
      <c r="BN172" s="112">
        <v>4.1896999999999997E-2</v>
      </c>
      <c r="BO172" s="112">
        <v>5.8254E-2</v>
      </c>
      <c r="BP172" s="112">
        <v>6.4753000000000005E-2</v>
      </c>
      <c r="BQ172" s="112">
        <v>6.1503000000000002E-2</v>
      </c>
      <c r="BR172" s="112">
        <v>5.0084999999999999E-3</v>
      </c>
      <c r="BS172" s="112">
        <v>4.5956E-3</v>
      </c>
      <c r="BT172" s="112">
        <v>0.21006</v>
      </c>
      <c r="BU172" s="112">
        <v>4.2195999999999997E-2</v>
      </c>
      <c r="BV172" s="112">
        <v>19.48</v>
      </c>
      <c r="BW172" s="112">
        <v>11.943</v>
      </c>
      <c r="BX172" s="284">
        <v>4.4154</v>
      </c>
      <c r="BY172" s="112">
        <v>0.1913</v>
      </c>
      <c r="BZ172" s="112">
        <v>0.5</v>
      </c>
      <c r="CA172" s="112">
        <v>5</v>
      </c>
      <c r="CB172" s="290">
        <v>176.57</v>
      </c>
      <c r="CC172" s="112">
        <v>0.34899999999999998</v>
      </c>
      <c r="CD172" s="112">
        <v>4</v>
      </c>
      <c r="CE172" s="112">
        <v>45</v>
      </c>
      <c r="CF172" s="112">
        <v>0</v>
      </c>
      <c r="CG172" s="112">
        <v>5</v>
      </c>
      <c r="CH172" s="112">
        <v>3</v>
      </c>
      <c r="CI172" s="112">
        <v>59</v>
      </c>
      <c r="CJ172" s="290">
        <v>563.66999999999996</v>
      </c>
      <c r="CK172" s="118">
        <v>3</v>
      </c>
      <c r="CL172" s="111">
        <f t="shared" si="16"/>
        <v>0.32014608859566446</v>
      </c>
      <c r="CM172" s="112">
        <v>-54.580570000000002</v>
      </c>
      <c r="CN172" s="112">
        <v>-67.309229999999999</v>
      </c>
      <c r="CO172" s="112">
        <v>3</v>
      </c>
      <c r="CP172" s="112">
        <v>53</v>
      </c>
      <c r="CQ172" s="112">
        <v>15</v>
      </c>
      <c r="CT172" s="118"/>
      <c r="DA172" s="118"/>
      <c r="DC172" s="118">
        <v>-1.5009999999999999</v>
      </c>
    </row>
    <row r="173" spans="1:335">
      <c r="A173" s="56">
        <v>39367</v>
      </c>
      <c r="B173" s="1">
        <v>88.5</v>
      </c>
      <c r="C173" s="1">
        <v>116.6</v>
      </c>
      <c r="D173" s="38">
        <v>37</v>
      </c>
      <c r="E173" s="222">
        <v>-4.5</v>
      </c>
      <c r="F173" s="222">
        <v>-14.1</v>
      </c>
      <c r="G173" s="222">
        <v>-10.9</v>
      </c>
      <c r="H173" s="222">
        <f t="shared" si="17"/>
        <v>18.381240436923729</v>
      </c>
      <c r="I173" s="1">
        <v>0.11</v>
      </c>
      <c r="J173" s="27" t="s">
        <v>63</v>
      </c>
      <c r="K173" s="261">
        <v>1528.4</v>
      </c>
      <c r="L173" s="270">
        <v>359.4</v>
      </c>
      <c r="M173" s="303">
        <f t="shared" si="15"/>
        <v>2.381405982091827</v>
      </c>
      <c r="N173" s="35">
        <v>4.8994999999999997E-2</v>
      </c>
      <c r="O173" s="4">
        <v>2.6165000000000001E-2</v>
      </c>
      <c r="P173" s="259">
        <v>8.4031999999999996E-2</v>
      </c>
      <c r="Q173" s="1">
        <v>5.2330000000000002E-2</v>
      </c>
      <c r="R173" s="1">
        <v>1.0763E-2</v>
      </c>
      <c r="S173" s="1">
        <v>6.5166E-3</v>
      </c>
      <c r="T173" s="1">
        <v>1.0722000000000001E-2</v>
      </c>
      <c r="U173" s="1">
        <v>6.2928999999999997E-3</v>
      </c>
      <c r="V173" s="1">
        <v>2.0493999999999999</v>
      </c>
      <c r="W173" s="1">
        <v>2.3479000000000001</v>
      </c>
      <c r="X173" s="303">
        <v>2.1987000000000001</v>
      </c>
      <c r="Y173" s="1">
        <v>0.14928</v>
      </c>
      <c r="Z173" s="1">
        <v>0.41694999999999999</v>
      </c>
      <c r="AA173" s="1">
        <v>0.42364000000000002</v>
      </c>
      <c r="AB173" s="1">
        <v>0.41992000000000002</v>
      </c>
      <c r="AC173" s="1">
        <v>6.6870000000000002E-3</v>
      </c>
      <c r="AD173" s="1">
        <v>1.2527E-2</v>
      </c>
      <c r="AE173" s="1">
        <v>0.42969000000000002</v>
      </c>
      <c r="AF173" s="1">
        <v>2.0707E-3</v>
      </c>
      <c r="AG173" s="1">
        <v>0.46875</v>
      </c>
      <c r="AH173" s="1">
        <v>2.0024999999999999E-3</v>
      </c>
      <c r="AI173" s="1">
        <v>80</v>
      </c>
      <c r="AJ173" s="1">
        <v>0.45961999999999997</v>
      </c>
      <c r="AK173" s="1">
        <v>0.52232999999999996</v>
      </c>
      <c r="AL173" s="1">
        <v>0.49804999999999999</v>
      </c>
      <c r="AM173" s="1">
        <v>6.2710000000000002E-2</v>
      </c>
      <c r="AN173" s="1">
        <v>1.0370000000000001E-2</v>
      </c>
      <c r="AO173" s="1">
        <v>0.51758000000000004</v>
      </c>
      <c r="AP173" s="1">
        <v>1.9403000000000001E-3</v>
      </c>
      <c r="AQ173" s="1">
        <v>0.55664000000000002</v>
      </c>
      <c r="AR173" s="1">
        <v>2.5119999999999999E-3</v>
      </c>
      <c r="AS173" s="1">
        <v>1.7723000000000001E-3</v>
      </c>
      <c r="AT173" s="1">
        <v>1.9024999999999999E-3</v>
      </c>
      <c r="AU173" s="1">
        <v>4.0546000000000002E-3</v>
      </c>
      <c r="AV173" s="1">
        <v>2.4816999999999999E-3</v>
      </c>
      <c r="AW173" s="1">
        <v>8.5426000000000002E-4</v>
      </c>
      <c r="AX173" s="1">
        <v>7.2256000000000002E-4</v>
      </c>
      <c r="AY173" s="1">
        <v>1.1084000000000001E-3</v>
      </c>
      <c r="AZ173" s="1">
        <v>1.0356E-3</v>
      </c>
      <c r="BA173" s="1">
        <v>6.0061000000000001E-4</v>
      </c>
      <c r="BB173" s="1">
        <v>5.8012999999999999E-4</v>
      </c>
      <c r="BC173" s="1">
        <v>1.7317000000000001E-3</v>
      </c>
      <c r="BD173" s="1">
        <v>1.9919999999999998E-3</v>
      </c>
      <c r="BE173" s="1">
        <v>1.5291000000000001E-2</v>
      </c>
      <c r="BF173" s="1">
        <v>8.7831999999999997E-3</v>
      </c>
      <c r="BG173" s="1">
        <v>1.1337999999999999E-3</v>
      </c>
      <c r="BH173" s="1">
        <v>9.907099999999999E-4</v>
      </c>
      <c r="BI173" s="1">
        <v>8.5402999999999998E-4</v>
      </c>
      <c r="BJ173" s="1">
        <v>6.8199000000000005E-4</v>
      </c>
      <c r="BK173" s="1">
        <v>1.1850999999999999E-3</v>
      </c>
      <c r="BL173" s="1">
        <v>1.4333E-3</v>
      </c>
      <c r="BM173" s="1">
        <v>4.0821999999999997E-2</v>
      </c>
      <c r="BN173" s="1">
        <v>0.13749</v>
      </c>
      <c r="BO173" s="1">
        <v>2.9149000000000001E-2</v>
      </c>
      <c r="BP173" s="1">
        <v>2.6762000000000001E-2</v>
      </c>
      <c r="BQ173" s="1">
        <v>2.7955000000000001E-2</v>
      </c>
      <c r="BR173" s="1">
        <v>0.10095999999999999</v>
      </c>
      <c r="BS173" s="1">
        <v>1.6872E-3</v>
      </c>
      <c r="BT173" s="1">
        <v>1.2866000000000001E-2</v>
      </c>
      <c r="BU173" s="1">
        <v>0.17058000000000001</v>
      </c>
      <c r="BV173" s="1">
        <v>7.8076999999999996</v>
      </c>
      <c r="BW173" s="1">
        <v>6.7816000000000001</v>
      </c>
      <c r="BX173" s="259">
        <v>1.4601999999999999</v>
      </c>
      <c r="BY173" s="1">
        <v>7.7322000000000002E-2</v>
      </c>
      <c r="BZ173" s="1">
        <v>0.4</v>
      </c>
      <c r="CA173" s="1">
        <v>2</v>
      </c>
      <c r="CB173" s="261">
        <v>354.85</v>
      </c>
      <c r="CC173" s="1">
        <v>0.36099999999999999</v>
      </c>
      <c r="CD173" s="1">
        <v>9</v>
      </c>
      <c r="CE173" s="1">
        <v>53</v>
      </c>
      <c r="CF173" s="1">
        <v>0</v>
      </c>
      <c r="CG173" s="1">
        <v>10</v>
      </c>
      <c r="CH173" s="1">
        <v>42</v>
      </c>
      <c r="CI173" s="1">
        <v>15</v>
      </c>
      <c r="CJ173" s="261">
        <v>217.23</v>
      </c>
      <c r="CK173" s="27">
        <v>1</v>
      </c>
      <c r="CL173" s="9">
        <f t="shared" si="16"/>
        <v>0.28881330309901743</v>
      </c>
      <c r="CM173" s="1">
        <v>77.475999999999999</v>
      </c>
      <c r="CN173" s="1">
        <v>-69.287999999999997</v>
      </c>
      <c r="CO173" s="1">
        <v>9</v>
      </c>
      <c r="CP173" s="1">
        <v>14</v>
      </c>
      <c r="CQ173" s="1">
        <v>3</v>
      </c>
      <c r="DC173" s="27">
        <v>26.32</v>
      </c>
    </row>
    <row r="174" spans="1:335" s="4" customFormat="1">
      <c r="A174" s="28"/>
      <c r="H174" s="32"/>
      <c r="I174" s="4">
        <v>0.11</v>
      </c>
      <c r="J174" s="29" t="s">
        <v>53</v>
      </c>
      <c r="K174" s="270">
        <v>2814.5</v>
      </c>
      <c r="L174" s="270">
        <v>356.5</v>
      </c>
      <c r="M174" s="303">
        <f t="shared" si="15"/>
        <v>4.4764761179999102</v>
      </c>
      <c r="N174" s="4">
        <v>0.15465000000000001</v>
      </c>
      <c r="O174" s="4">
        <v>2.7952000000000001E-2</v>
      </c>
      <c r="P174" s="269">
        <v>0.23265</v>
      </c>
      <c r="Q174" s="4">
        <v>5.5904000000000002E-2</v>
      </c>
      <c r="R174" s="4">
        <v>7.4722E-3</v>
      </c>
      <c r="S174" s="4">
        <v>4.4678000000000001E-3</v>
      </c>
      <c r="T174" s="4">
        <v>8.9090999999999997E-3</v>
      </c>
      <c r="U174" s="4">
        <v>5.2380999999999999E-3</v>
      </c>
      <c r="V174" s="4">
        <v>5.3105000000000002</v>
      </c>
      <c r="W174" s="4">
        <v>4.4736000000000002</v>
      </c>
      <c r="X174" s="303">
        <v>4.8920000000000003</v>
      </c>
      <c r="Y174" s="4">
        <v>0.41848000000000002</v>
      </c>
      <c r="Z174" s="4">
        <v>0.22323000000000001</v>
      </c>
      <c r="AA174" s="4">
        <v>0.22361</v>
      </c>
      <c r="AB174" s="4">
        <v>0.22339000000000001</v>
      </c>
      <c r="AC174" s="4">
        <v>3.7312000000000001E-4</v>
      </c>
      <c r="AD174" s="4">
        <v>0.18937999999999999</v>
      </c>
      <c r="AE174" s="4">
        <v>0.23682</v>
      </c>
      <c r="AF174" s="4">
        <v>6.5237000000000003E-3</v>
      </c>
      <c r="AG174" s="4">
        <v>0.26245000000000002</v>
      </c>
      <c r="AH174" s="4">
        <v>1.4441E-3</v>
      </c>
      <c r="AI174" s="4">
        <v>150</v>
      </c>
      <c r="AJ174" s="4">
        <v>0.11106000000000001</v>
      </c>
      <c r="AK174" s="4">
        <v>0.11264</v>
      </c>
      <c r="AL174" s="4">
        <v>0.1123</v>
      </c>
      <c r="AM174" s="4">
        <v>1.5832000000000001E-3</v>
      </c>
      <c r="AN174" s="4">
        <v>0.14674000000000001</v>
      </c>
      <c r="AO174" s="4">
        <v>0.34667999999999999</v>
      </c>
      <c r="AP174" s="4">
        <v>6.3126000000000002E-4</v>
      </c>
      <c r="AQ174" s="4">
        <v>0.60546999999999995</v>
      </c>
      <c r="AR174" s="180">
        <v>7.9200000000000001E-5</v>
      </c>
      <c r="AS174" s="4">
        <v>2.9529000000000001E-3</v>
      </c>
      <c r="AT174" s="4">
        <v>2.0766999999999999E-3</v>
      </c>
      <c r="AU174" s="4">
        <v>1.3002999999999999E-3</v>
      </c>
      <c r="AV174" s="4">
        <v>1.3098999999999999E-3</v>
      </c>
      <c r="AW174" s="180">
        <v>8.3499999999999997E-5</v>
      </c>
      <c r="AX174" s="180">
        <v>6.1099999999999994E-5</v>
      </c>
      <c r="AY174" s="180">
        <v>4.0000000000000003E-5</v>
      </c>
      <c r="AZ174" s="180">
        <v>4.1900000000000002E-5</v>
      </c>
      <c r="BA174" s="180">
        <v>1.5099999999999999E-5</v>
      </c>
      <c r="BB174" s="180">
        <v>1.0000000000000001E-5</v>
      </c>
      <c r="BC174" s="4">
        <v>1.9143000000000001E-3</v>
      </c>
      <c r="BD174" s="4">
        <v>1.6169000000000001E-3</v>
      </c>
      <c r="BE174" s="4">
        <v>1.2277E-3</v>
      </c>
      <c r="BF174" s="4">
        <v>1.0778999999999999E-3</v>
      </c>
      <c r="BG174" s="4">
        <v>1.8480999999999999E-4</v>
      </c>
      <c r="BH174" s="4">
        <v>2.8072999999999998E-4</v>
      </c>
      <c r="BI174" s="4">
        <v>1.0285000000000001E-4</v>
      </c>
      <c r="BJ174" s="4">
        <v>1.5139999999999999E-4</v>
      </c>
      <c r="BK174" s="180">
        <v>3.04E-5</v>
      </c>
      <c r="BL174" s="180">
        <v>5.1700000000000003E-5</v>
      </c>
      <c r="BM174" s="4">
        <v>0.49801000000000001</v>
      </c>
      <c r="BN174" s="4">
        <v>0.1414</v>
      </c>
      <c r="BO174" s="4">
        <v>4.0608999999999999E-2</v>
      </c>
      <c r="BP174" s="4">
        <v>4.5189E-2</v>
      </c>
      <c r="BQ174" s="4">
        <v>4.2899E-2</v>
      </c>
      <c r="BR174" s="4">
        <v>2.8302000000000001E-2</v>
      </c>
      <c r="BS174" s="4">
        <v>3.2385000000000001E-3</v>
      </c>
      <c r="BT174" s="4">
        <v>0.45511000000000001</v>
      </c>
      <c r="BU174" s="4">
        <v>0.14419999999999999</v>
      </c>
      <c r="BV174" s="4">
        <v>31.135000000000002</v>
      </c>
      <c r="BW174" s="4">
        <v>20.062999999999999</v>
      </c>
      <c r="BX174" s="269">
        <v>11.609</v>
      </c>
      <c r="BY174" s="4">
        <v>0.70911999999999997</v>
      </c>
      <c r="BZ174" s="4">
        <v>0.1</v>
      </c>
      <c r="CA174" s="4">
        <v>3.5</v>
      </c>
      <c r="CB174" s="270">
        <v>358.26</v>
      </c>
      <c r="CC174" s="4">
        <v>0.32800000000000001</v>
      </c>
      <c r="CD174" s="4">
        <v>10</v>
      </c>
      <c r="CE174" s="4">
        <v>41</v>
      </c>
      <c r="CF174" s="4">
        <v>0</v>
      </c>
      <c r="CG174" s="4">
        <v>11</v>
      </c>
      <c r="CH174" s="4">
        <v>49</v>
      </c>
      <c r="CI174" s="4">
        <v>39</v>
      </c>
      <c r="CJ174" s="270">
        <v>520.04</v>
      </c>
      <c r="CK174" s="29">
        <v>1</v>
      </c>
      <c r="CL174" s="9">
        <f t="shared" si="16"/>
        <v>0.30146743787489289</v>
      </c>
      <c r="CM174" s="4">
        <v>64.875</v>
      </c>
      <c r="CN174" s="4">
        <v>-147.86099999999999</v>
      </c>
      <c r="CO174" s="4">
        <v>9</v>
      </c>
      <c r="CP174" s="4">
        <v>14</v>
      </c>
      <c r="CQ174" s="4">
        <v>3</v>
      </c>
      <c r="CT174" s="29"/>
      <c r="DA174" s="29"/>
      <c r="DC174" s="29">
        <v>34.673999999999999</v>
      </c>
    </row>
    <row r="175" spans="1:335" s="112" customFormat="1">
      <c r="A175" s="133">
        <v>39347</v>
      </c>
      <c r="B175" s="112">
        <v>-49.2</v>
      </c>
      <c r="C175" s="112">
        <v>-85.5</v>
      </c>
      <c r="D175" s="112">
        <v>30.2</v>
      </c>
      <c r="E175" s="201">
        <v>-9.1999999999999993</v>
      </c>
      <c r="F175" s="201">
        <v>13.6</v>
      </c>
      <c r="G175" s="201">
        <v>3.8</v>
      </c>
      <c r="H175" s="201">
        <f>(E175^2+F175^2+G175^2)^0.5</f>
        <v>16.853486286225767</v>
      </c>
      <c r="I175" s="112">
        <v>0.65</v>
      </c>
      <c r="J175" s="118" t="s">
        <v>106</v>
      </c>
      <c r="K175" s="290">
        <v>1379</v>
      </c>
      <c r="L175" s="290">
        <v>288.2</v>
      </c>
      <c r="M175" s="313">
        <f t="shared" si="15"/>
        <v>3.0567018187375821</v>
      </c>
      <c r="N175" s="112">
        <v>1.0512999999999999</v>
      </c>
      <c r="O175" s="112">
        <v>4.3105999999999998E-2</v>
      </c>
      <c r="P175" s="284">
        <v>1.5740000000000001</v>
      </c>
      <c r="Q175" s="112">
        <v>8.6212999999999998E-2</v>
      </c>
      <c r="R175" s="112">
        <v>2.0046000000000001E-2</v>
      </c>
      <c r="S175" s="112">
        <v>1.1809999999999999E-2</v>
      </c>
      <c r="T175" s="112">
        <v>2.4919E-2</v>
      </c>
      <c r="U175" s="112">
        <v>1.4626999999999999E-2</v>
      </c>
      <c r="V175" s="112">
        <v>2.6398000000000001</v>
      </c>
      <c r="W175" s="112">
        <v>2.3900999999999999</v>
      </c>
      <c r="X175" s="313">
        <v>2.5148999999999999</v>
      </c>
      <c r="Y175" s="112">
        <v>0.12482</v>
      </c>
      <c r="Z175" s="112">
        <v>0.32629000000000002</v>
      </c>
      <c r="AA175" s="112" t="s">
        <v>42</v>
      </c>
      <c r="AB175" s="112">
        <v>0.32715</v>
      </c>
      <c r="AC175" s="112" t="s">
        <v>42</v>
      </c>
      <c r="AD175" s="112">
        <v>9.6329999999999991</v>
      </c>
      <c r="AE175" s="112">
        <v>0.50536999999999999</v>
      </c>
      <c r="AF175" s="112">
        <v>8.4480000000000006E-3</v>
      </c>
      <c r="AG175" s="112">
        <v>0.53466999999999998</v>
      </c>
      <c r="AH175" s="112">
        <v>8.2460999999999993E-3</v>
      </c>
      <c r="AI175" s="112">
        <v>80</v>
      </c>
      <c r="AJ175" s="112">
        <v>0.32207999999999998</v>
      </c>
      <c r="AK175" s="112">
        <v>0.32257999999999998</v>
      </c>
      <c r="AL175" s="112">
        <v>0.32227</v>
      </c>
      <c r="AM175" s="112">
        <v>5.0257000000000003E-4</v>
      </c>
      <c r="AN175" s="112">
        <v>9.3801000000000005</v>
      </c>
      <c r="AO175" s="112">
        <v>1.7090000000000001</v>
      </c>
      <c r="AP175" s="112">
        <v>1.1675000000000001E-4</v>
      </c>
      <c r="AQ175" s="112">
        <v>1.9043000000000001</v>
      </c>
      <c r="AR175" s="112">
        <v>1.5495E-4</v>
      </c>
      <c r="AS175" s="112">
        <v>3.1001000000000001E-2</v>
      </c>
      <c r="AT175" s="112">
        <v>2.8313000000000001E-2</v>
      </c>
      <c r="AU175" s="112">
        <v>2.8021000000000001E-2</v>
      </c>
      <c r="AV175" s="112">
        <v>2.9391E-2</v>
      </c>
      <c r="AW175" s="112">
        <v>3.9769999999999996E-3</v>
      </c>
      <c r="AX175" s="112">
        <v>2.3446000000000001E-3</v>
      </c>
      <c r="AY175" s="112">
        <v>8.1508000000000004E-4</v>
      </c>
      <c r="AZ175" s="112">
        <v>6.6315999999999999E-4</v>
      </c>
      <c r="BA175" s="112">
        <v>1.5668999999999999E-4</v>
      </c>
      <c r="BB175" s="112">
        <v>1.3870000000000001E-4</v>
      </c>
      <c r="BC175" s="112">
        <v>2.3865000000000001E-2</v>
      </c>
      <c r="BD175" s="112">
        <v>2.8597000000000001E-2</v>
      </c>
      <c r="BE175" s="112">
        <v>4.1773999999999999E-2</v>
      </c>
      <c r="BF175" s="112">
        <v>2.8735E-2</v>
      </c>
      <c r="BG175" s="112">
        <v>3.1913000000000002E-3</v>
      </c>
      <c r="BH175" s="112">
        <v>3.0923999999999999E-3</v>
      </c>
      <c r="BI175" s="112">
        <v>2.2361E-3</v>
      </c>
      <c r="BJ175" s="112">
        <v>5.0165000000000001E-3</v>
      </c>
      <c r="BK175" s="112">
        <v>3.5296999999999998E-4</v>
      </c>
      <c r="BL175" s="112">
        <v>4.0301999999999997E-4</v>
      </c>
      <c r="BM175" s="112">
        <v>9.0791000000000004</v>
      </c>
      <c r="BN175" s="112">
        <v>0.78415999999999997</v>
      </c>
      <c r="BO175" s="112">
        <v>0.16796</v>
      </c>
      <c r="BP175" s="112">
        <v>0.32343</v>
      </c>
      <c r="BQ175" s="112">
        <v>0.24568999999999999</v>
      </c>
      <c r="BR175" s="112">
        <v>3.3471000000000001E-2</v>
      </c>
      <c r="BS175" s="112">
        <v>0.10993</v>
      </c>
      <c r="BT175" s="112">
        <v>8.8333999999999993</v>
      </c>
      <c r="BU175" s="112">
        <v>0.78486999999999996</v>
      </c>
      <c r="BV175" s="112">
        <v>78.516999999999996</v>
      </c>
      <c r="BW175" s="112">
        <v>46.456000000000003</v>
      </c>
      <c r="BX175" s="284">
        <v>36.953000000000003</v>
      </c>
      <c r="BY175" s="112">
        <v>0.69357999999999997</v>
      </c>
      <c r="BZ175" s="112">
        <v>0.3</v>
      </c>
      <c r="CA175" s="112">
        <v>5</v>
      </c>
      <c r="CB175" s="290">
        <v>295.95999999999998</v>
      </c>
      <c r="CC175" s="112">
        <v>0.36499999999999999</v>
      </c>
      <c r="CD175" s="112">
        <v>18</v>
      </c>
      <c r="CE175" s="112">
        <v>24</v>
      </c>
      <c r="CF175" s="112">
        <v>0</v>
      </c>
      <c r="CG175" s="112">
        <v>19</v>
      </c>
      <c r="CH175" s="112">
        <v>9</v>
      </c>
      <c r="CI175" s="112">
        <v>41</v>
      </c>
      <c r="CJ175" s="290">
        <v>340.82</v>
      </c>
      <c r="CK175" s="118">
        <v>3</v>
      </c>
      <c r="CL175" s="111">
        <f t="shared" si="16"/>
        <v>0.31708438721545185</v>
      </c>
      <c r="CM175" s="111">
        <v>-54.580570000000002</v>
      </c>
      <c r="CN175" s="111">
        <v>-67.309229999999999</v>
      </c>
      <c r="CO175" s="112">
        <v>17</v>
      </c>
      <c r="CP175" s="112">
        <v>57</v>
      </c>
      <c r="CQ175" s="112">
        <v>12</v>
      </c>
      <c r="CT175" s="118"/>
      <c r="DA175" s="118"/>
      <c r="DC175" s="118">
        <v>18.984000000000002</v>
      </c>
    </row>
    <row r="176" spans="1:335" s="63" customFormat="1" ht="12.75">
      <c r="A176" s="256">
        <v>39190</v>
      </c>
      <c r="B176" s="63">
        <v>-83.7</v>
      </c>
      <c r="C176" s="63">
        <v>-171.2</v>
      </c>
      <c r="D176" s="63">
        <v>38</v>
      </c>
      <c r="E176" s="63">
        <v>-5.3</v>
      </c>
      <c r="F176" s="63">
        <v>-2.5</v>
      </c>
      <c r="G176" s="63">
        <v>23.7</v>
      </c>
      <c r="H176" s="63">
        <f>(E176^2+F176^2+G176^2)^0.5</f>
        <v>24.413725647676145</v>
      </c>
      <c r="I176" s="63">
        <v>0.33</v>
      </c>
      <c r="J176" s="66" t="s">
        <v>96</v>
      </c>
      <c r="K176" s="292">
        <v>754.4</v>
      </c>
      <c r="L176" s="292">
        <v>160.4</v>
      </c>
      <c r="M176" s="312">
        <f t="shared" si="15"/>
        <v>6.8268705625341344</v>
      </c>
      <c r="N176" s="63">
        <v>0.74268000000000001</v>
      </c>
      <c r="O176" s="63">
        <v>0.17065</v>
      </c>
      <c r="P176" s="286">
        <v>1.4349000000000001</v>
      </c>
      <c r="Q176" s="63">
        <v>0.34129999999999999</v>
      </c>
      <c r="R176" s="63">
        <v>1.6161999999999999E-2</v>
      </c>
      <c r="S176" s="63">
        <v>9.2473E-3</v>
      </c>
      <c r="T176" s="63">
        <v>1.6164999999999999E-2</v>
      </c>
      <c r="U176" s="63">
        <v>9.5449999999999997E-3</v>
      </c>
      <c r="V176" s="63">
        <v>7.3872</v>
      </c>
      <c r="W176" s="63">
        <v>6.3948</v>
      </c>
      <c r="X176" s="306">
        <v>6.891</v>
      </c>
      <c r="Y176" s="63">
        <v>0.49618000000000001</v>
      </c>
      <c r="Z176" s="63">
        <v>0.14648</v>
      </c>
      <c r="AA176" s="63">
        <v>0.14649000000000001</v>
      </c>
      <c r="AB176" s="63">
        <v>0.14648</v>
      </c>
      <c r="AC176" s="63">
        <v>1.0200000000000001E-5</v>
      </c>
      <c r="AD176" s="63">
        <v>5.2041000000000004</v>
      </c>
      <c r="AE176" s="63">
        <v>0.19287000000000001</v>
      </c>
      <c r="AF176" s="63">
        <v>2.4308E-2</v>
      </c>
      <c r="AG176" s="63">
        <v>0.35399999999999998</v>
      </c>
      <c r="AH176" s="63">
        <v>1.175E-3</v>
      </c>
      <c r="AI176" s="63">
        <v>120</v>
      </c>
      <c r="AJ176" s="63">
        <v>0.14648</v>
      </c>
      <c r="AK176" s="63">
        <v>0.14649000000000001</v>
      </c>
      <c r="AL176" s="63">
        <v>0.14648</v>
      </c>
      <c r="AM176" s="63">
        <v>1.45E-5</v>
      </c>
      <c r="AN176" s="63">
        <v>23.033999999999999</v>
      </c>
      <c r="AO176" s="63">
        <v>1.0009999999999999</v>
      </c>
      <c r="AP176" s="63">
        <v>1.88E-6</v>
      </c>
      <c r="AQ176" s="63">
        <v>1.0106999999999999</v>
      </c>
      <c r="AR176" s="63">
        <v>5.0799999999999996E-6</v>
      </c>
      <c r="AS176" s="63">
        <v>2.0168999999999999E-3</v>
      </c>
      <c r="AT176" s="63">
        <v>1.8619999999999999E-3</v>
      </c>
      <c r="AU176" s="63">
        <v>1.8083000000000001E-3</v>
      </c>
      <c r="AV176" s="63">
        <v>2.1153000000000001E-3</v>
      </c>
      <c r="AW176" s="63">
        <v>1.3511999999999999E-4</v>
      </c>
      <c r="AX176" s="63">
        <v>1.5384E-4</v>
      </c>
      <c r="AY176" s="63">
        <v>4.6E-5</v>
      </c>
      <c r="AZ176" s="63">
        <v>3.26E-5</v>
      </c>
      <c r="BA176" s="63">
        <v>1.17E-5</v>
      </c>
      <c r="BB176" s="63">
        <v>1.5800000000000001E-5</v>
      </c>
      <c r="BC176" s="63">
        <v>1.9556E-3</v>
      </c>
      <c r="BD176" s="63">
        <v>2.2878999999999998E-3</v>
      </c>
      <c r="BE176" s="63">
        <v>3.2732E-3</v>
      </c>
      <c r="BF176" s="63">
        <v>2.8958999999999999E-3</v>
      </c>
      <c r="BG176" s="63">
        <v>1.5029E-4</v>
      </c>
      <c r="BH176" s="63">
        <v>1.7043000000000001E-4</v>
      </c>
      <c r="BI176" s="63">
        <v>4.5899999999999998E-5</v>
      </c>
      <c r="BJ176" s="63">
        <v>4.2700000000000001E-5</v>
      </c>
      <c r="BK176" s="63">
        <v>1.1800000000000001E-5</v>
      </c>
      <c r="BL176" s="63">
        <v>9.4499999999999993E-6</v>
      </c>
      <c r="BM176" s="63">
        <v>7.3837999999999999</v>
      </c>
      <c r="BN176" s="63">
        <v>2.6797</v>
      </c>
      <c r="BO176" s="63">
        <v>0.10258</v>
      </c>
      <c r="BP176" s="63">
        <v>0.1096</v>
      </c>
      <c r="BQ176" s="63">
        <v>0.10609</v>
      </c>
      <c r="BR176" s="63">
        <v>0.10481</v>
      </c>
      <c r="BS176" s="63">
        <v>4.9671000000000003E-3</v>
      </c>
      <c r="BT176" s="63">
        <v>7.2777000000000003</v>
      </c>
      <c r="BU176" s="63">
        <v>2.6818</v>
      </c>
      <c r="BV176" s="63">
        <v>88.784999999999997</v>
      </c>
      <c r="BW176" s="63">
        <v>55.014000000000003</v>
      </c>
      <c r="BX176" s="286">
        <v>69.599000000000004</v>
      </c>
      <c r="BY176" s="63">
        <v>1.1953</v>
      </c>
      <c r="BZ176" s="63">
        <v>0.05</v>
      </c>
      <c r="CA176" s="63">
        <v>9</v>
      </c>
      <c r="CB176" s="292">
        <v>156.29</v>
      </c>
      <c r="CC176" s="63">
        <v>0.33500000000000002</v>
      </c>
      <c r="CD176" s="63">
        <v>12</v>
      </c>
      <c r="CE176" s="63">
        <v>45</v>
      </c>
      <c r="CF176" s="63">
        <v>0</v>
      </c>
      <c r="CG176" s="63">
        <v>13</v>
      </c>
      <c r="CH176" s="63">
        <v>27</v>
      </c>
      <c r="CI176" s="63">
        <v>5</v>
      </c>
      <c r="CJ176" s="292">
        <v>373.47</v>
      </c>
      <c r="CK176" s="63">
        <v>1</v>
      </c>
      <c r="CL176" s="63">
        <f t="shared" si="16"/>
        <v>0.29445745511319282</v>
      </c>
      <c r="CM176" s="63">
        <v>-77.730999999999995</v>
      </c>
      <c r="CN176" s="63">
        <v>167.5881</v>
      </c>
      <c r="CO176" s="63">
        <v>12</v>
      </c>
      <c r="CP176" s="63">
        <v>44</v>
      </c>
      <c r="CQ176" s="63">
        <v>23</v>
      </c>
      <c r="DC176" s="63">
        <v>-3.415</v>
      </c>
    </row>
    <row r="177" spans="1:113" s="112" customFormat="1">
      <c r="A177" s="133">
        <v>39158</v>
      </c>
      <c r="B177" s="112">
        <v>7.1</v>
      </c>
      <c r="C177" s="112">
        <v>4.0999999999999996</v>
      </c>
      <c r="D177" s="112">
        <v>32.5</v>
      </c>
      <c r="E177" s="201">
        <v>-7.3</v>
      </c>
      <c r="F177" s="201">
        <v>-1.9</v>
      </c>
      <c r="G177" s="201">
        <v>-12.4</v>
      </c>
      <c r="H177" s="201">
        <f>(E177^2+F177^2+G177^2)^0.5</f>
        <v>14.514131045295134</v>
      </c>
      <c r="I177" s="112">
        <v>0.13</v>
      </c>
      <c r="J177" s="118" t="s">
        <v>109</v>
      </c>
      <c r="K177" s="290">
        <v>989.9</v>
      </c>
      <c r="L177" s="290">
        <v>86.7</v>
      </c>
      <c r="M177" s="313">
        <f t="shared" ref="M177:M194" si="18">1/AB177</f>
        <v>1.5876039880612181</v>
      </c>
      <c r="N177" s="112">
        <v>7.2743000000000002E-2</v>
      </c>
      <c r="O177" s="112">
        <v>1.9611E-2</v>
      </c>
      <c r="P177" s="284">
        <v>0.11268</v>
      </c>
      <c r="Q177" s="112">
        <v>3.9222E-2</v>
      </c>
      <c r="R177" s="112">
        <v>6.1659000000000002E-3</v>
      </c>
      <c r="S177" s="112">
        <v>3.6916000000000002E-3</v>
      </c>
      <c r="T177" s="112">
        <v>6.6936000000000001E-3</v>
      </c>
      <c r="U177" s="112">
        <v>4.0071999999999998E-3</v>
      </c>
      <c r="V177" s="112">
        <v>1.6040000000000001</v>
      </c>
      <c r="W177" s="112">
        <v>1.6747000000000001</v>
      </c>
      <c r="X177" s="313">
        <v>1.6393</v>
      </c>
      <c r="Y177" s="112">
        <v>3.5371E-2</v>
      </c>
      <c r="Z177" s="112">
        <v>0.62953999999999999</v>
      </c>
      <c r="AA177" s="112">
        <v>0.62997000000000003</v>
      </c>
      <c r="AB177" s="112">
        <v>0.62988</v>
      </c>
      <c r="AC177" s="112">
        <v>4.3001999999999998E-4</v>
      </c>
      <c r="AD177" s="112">
        <v>7.2941000000000004E-3</v>
      </c>
      <c r="AE177" s="112">
        <v>0.63965000000000005</v>
      </c>
      <c r="AF177" s="112">
        <v>2.0477000000000001E-4</v>
      </c>
      <c r="AG177" s="112">
        <v>0.67383000000000004</v>
      </c>
      <c r="AH177" s="112">
        <v>1.7411999999999999E-4</v>
      </c>
      <c r="AI177" s="112">
        <v>80</v>
      </c>
      <c r="AJ177" s="112">
        <v>0.81250999999999995</v>
      </c>
      <c r="AK177" s="112" t="s">
        <v>42</v>
      </c>
      <c r="AL177" s="112">
        <v>0.82030999999999998</v>
      </c>
      <c r="AM177" s="112" t="s">
        <v>42</v>
      </c>
      <c r="AN177" s="112">
        <v>1.6278000000000001E-2</v>
      </c>
      <c r="AO177" s="112">
        <v>1.3281000000000001</v>
      </c>
      <c r="AP177" s="132">
        <v>3.2299999999999999E-5</v>
      </c>
      <c r="AQ177" s="112">
        <v>1.3573999999999999</v>
      </c>
      <c r="AR177" s="132">
        <v>3.0300000000000001E-5</v>
      </c>
      <c r="AS177" s="132">
        <v>4.9100000000000001E-5</v>
      </c>
      <c r="AT177" s="132">
        <v>8.6199999999999995E-5</v>
      </c>
      <c r="AU177" s="112">
        <v>3.3836000000000001E-3</v>
      </c>
      <c r="AV177" s="112">
        <v>2.5844000000000002E-3</v>
      </c>
      <c r="AW177" s="112">
        <v>2.2724999999999999E-4</v>
      </c>
      <c r="AX177" s="112">
        <v>1.6493000000000001E-4</v>
      </c>
      <c r="AY177" s="132">
        <v>4.1300000000000001E-5</v>
      </c>
      <c r="AZ177" s="132">
        <v>8.03E-5</v>
      </c>
      <c r="BA177" s="132">
        <v>1.95E-5</v>
      </c>
      <c r="BB177" s="132">
        <v>3.6199999999999999E-5</v>
      </c>
      <c r="BC177" s="132">
        <v>5.1100000000000002E-5</v>
      </c>
      <c r="BD177" s="132">
        <v>6.0300000000000002E-5</v>
      </c>
      <c r="BE177" s="112">
        <v>2.5316000000000002E-3</v>
      </c>
      <c r="BF177" s="112">
        <v>3.2526999999999999E-3</v>
      </c>
      <c r="BG177" s="112">
        <v>3.5806E-4</v>
      </c>
      <c r="BH177" s="112">
        <v>4.1554E-4</v>
      </c>
      <c r="BI177" s="132">
        <v>6.6299999999999999E-5</v>
      </c>
      <c r="BJ177" s="112">
        <v>1.0786E-4</v>
      </c>
      <c r="BK177" s="132">
        <v>2.51E-5</v>
      </c>
      <c r="BL177" s="132">
        <v>3.0000000000000001E-5</v>
      </c>
      <c r="BM177" s="112">
        <v>6.3287999999999997E-2</v>
      </c>
      <c r="BN177" s="112">
        <v>1.0763999999999999E-2</v>
      </c>
      <c r="BO177" s="112">
        <v>1.2864E-2</v>
      </c>
      <c r="BP177" s="112">
        <v>1.5096999999999999E-2</v>
      </c>
      <c r="BQ177" s="112">
        <v>1.3979999999999999E-2</v>
      </c>
      <c r="BR177" s="112">
        <v>1.6218000000000001E-3</v>
      </c>
      <c r="BS177" s="112">
        <v>1.5796E-3</v>
      </c>
      <c r="BT177" s="112">
        <v>4.9307999999999998E-2</v>
      </c>
      <c r="BU177" s="112">
        <v>1.0885000000000001E-2</v>
      </c>
      <c r="BV177" s="112">
        <v>18.274999999999999</v>
      </c>
      <c r="BW177" s="112">
        <v>12.657</v>
      </c>
      <c r="BX177" s="284">
        <v>4.5269000000000004</v>
      </c>
      <c r="BY177" s="112">
        <v>0.26021</v>
      </c>
      <c r="BZ177" s="112">
        <v>0.2</v>
      </c>
      <c r="CA177" s="112">
        <v>2</v>
      </c>
      <c r="CB177" s="290">
        <v>87.728999999999999</v>
      </c>
      <c r="CC177" s="112">
        <v>0.35199999999999998</v>
      </c>
      <c r="CD177" s="112">
        <v>7</v>
      </c>
      <c r="CE177" s="112">
        <v>15</v>
      </c>
      <c r="CF177" s="112">
        <v>0</v>
      </c>
      <c r="CG177" s="112">
        <v>7</v>
      </c>
      <c r="CH177" s="112">
        <v>43</v>
      </c>
      <c r="CI177" s="112">
        <v>53</v>
      </c>
      <c r="CJ177" s="290">
        <v>262.04000000000002</v>
      </c>
      <c r="CK177" s="118">
        <v>1</v>
      </c>
      <c r="CL177" s="111">
        <f t="shared" ref="CL177:CL190" si="19">K177/(((CG177*3600)+(CH177*60)+CI177)-((CO177*3600)+(CP177*60)+CQ177))</f>
        <v>0.29834237492465338</v>
      </c>
      <c r="CM177" s="111">
        <v>6.6703999999999999</v>
      </c>
      <c r="CN177" s="111">
        <v>-4.8569000000000004</v>
      </c>
      <c r="CO177" s="112">
        <v>6</v>
      </c>
      <c r="CP177" s="112">
        <v>48</v>
      </c>
      <c r="CQ177" s="112">
        <v>35</v>
      </c>
      <c r="CT177" s="118"/>
      <c r="DA177" s="118"/>
      <c r="DC177" s="118"/>
    </row>
    <row r="178" spans="1:113">
      <c r="A178" s="56">
        <v>39104</v>
      </c>
      <c r="B178" s="1">
        <v>45.4</v>
      </c>
      <c r="C178" s="1">
        <v>53.5</v>
      </c>
      <c r="D178" s="38">
        <v>32</v>
      </c>
      <c r="E178" s="222">
        <v>-3.3</v>
      </c>
      <c r="F178" s="222">
        <v>-12.8</v>
      </c>
      <c r="G178" s="222">
        <v>-1.9</v>
      </c>
      <c r="H178" s="222">
        <f>(E178^2+F178^2+G178^2)^0.5</f>
        <v>13.354400023962141</v>
      </c>
      <c r="I178" s="1">
        <v>0.24</v>
      </c>
      <c r="J178" s="27" t="s">
        <v>43</v>
      </c>
      <c r="K178" s="261">
        <v>651.20000000000005</v>
      </c>
      <c r="L178" s="270">
        <v>213</v>
      </c>
      <c r="M178" s="303">
        <f t="shared" si="18"/>
        <v>3.330114222917846</v>
      </c>
      <c r="N178" s="4">
        <v>1.4221999999999999</v>
      </c>
      <c r="O178" s="4">
        <v>0.12497999999999999</v>
      </c>
      <c r="P178" s="259">
        <v>2.1907000000000001</v>
      </c>
      <c r="Q178" s="1">
        <v>0.24995000000000001</v>
      </c>
      <c r="R178" s="1">
        <v>3.7053999999999997E-2</v>
      </c>
      <c r="S178" s="1">
        <v>2.1468999999999999E-2</v>
      </c>
      <c r="T178" s="1">
        <v>3.2521000000000001E-2</v>
      </c>
      <c r="U178" s="1">
        <v>1.8932000000000001E-2</v>
      </c>
      <c r="V178" s="1">
        <v>3.4447000000000001</v>
      </c>
      <c r="W178" s="1">
        <v>2.9931999999999999</v>
      </c>
      <c r="X178" s="303">
        <v>3.2189999999999999</v>
      </c>
      <c r="Y178" s="1">
        <v>0.22572999999999999</v>
      </c>
      <c r="Z178" s="1">
        <v>0.29948999999999998</v>
      </c>
      <c r="AA178" s="1">
        <v>0.30175999999999997</v>
      </c>
      <c r="AB178" s="1">
        <v>0.30029</v>
      </c>
      <c r="AC178" s="1">
        <v>2.2732999999999998E-3</v>
      </c>
      <c r="AD178" s="1">
        <v>6.6365999999999996</v>
      </c>
      <c r="AE178" s="1">
        <v>0.39550999999999997</v>
      </c>
      <c r="AF178" s="1">
        <v>5.4815000000000003E-2</v>
      </c>
      <c r="AG178" s="1">
        <v>0.625</v>
      </c>
      <c r="AH178" s="1">
        <v>2.3535000000000001E-3</v>
      </c>
      <c r="AI178" s="1">
        <v>80</v>
      </c>
      <c r="AJ178" s="1">
        <v>0.48469000000000001</v>
      </c>
      <c r="AK178" s="1">
        <v>0.48836000000000002</v>
      </c>
      <c r="AL178" s="1">
        <v>0.48827999999999999</v>
      </c>
      <c r="AM178" s="1">
        <v>3.6687E-3</v>
      </c>
      <c r="AN178" s="1">
        <v>1.2909999999999999</v>
      </c>
      <c r="AO178" s="1">
        <v>1.1816</v>
      </c>
      <c r="AP178" s="2">
        <v>1.6982E-3</v>
      </c>
      <c r="AQ178" s="1">
        <v>2.8711000000000002</v>
      </c>
      <c r="AR178" s="2">
        <v>2.4399999999999999E-6</v>
      </c>
      <c r="AS178" s="1">
        <v>0.10625999999999999</v>
      </c>
      <c r="AT178" s="1">
        <v>0.14715</v>
      </c>
      <c r="AU178" s="1">
        <v>0.18151</v>
      </c>
      <c r="AV178" s="1">
        <v>0.22084999999999999</v>
      </c>
      <c r="AW178" s="1">
        <v>3.8344E-3</v>
      </c>
      <c r="AX178" s="1">
        <v>3.0048000000000002E-3</v>
      </c>
      <c r="AY178" s="1">
        <v>1.7922999999999999E-3</v>
      </c>
      <c r="AZ178" s="1">
        <v>1.7424999999999999E-3</v>
      </c>
      <c r="BA178" s="1">
        <v>1.6858000000000001E-3</v>
      </c>
      <c r="BB178" s="1">
        <v>1.872E-3</v>
      </c>
      <c r="BC178" s="1">
        <v>1.5443E-2</v>
      </c>
      <c r="BD178" s="1">
        <v>1.3997000000000001E-2</v>
      </c>
      <c r="BE178" s="1">
        <v>0.19575999999999999</v>
      </c>
      <c r="BF178" s="1">
        <v>0.11600000000000001</v>
      </c>
      <c r="BG178" s="1">
        <v>7.3486000000000003E-3</v>
      </c>
      <c r="BH178" s="1">
        <v>6.7006000000000001E-3</v>
      </c>
      <c r="BI178" s="1">
        <v>2.1166000000000002E-3</v>
      </c>
      <c r="BJ178" s="1">
        <v>1.4724E-3</v>
      </c>
      <c r="BK178" s="1">
        <v>1.7698E-3</v>
      </c>
      <c r="BL178" s="1">
        <v>2.1643000000000001E-3</v>
      </c>
      <c r="BM178" s="1">
        <v>4.2422000000000004</v>
      </c>
      <c r="BN178" s="1">
        <v>1.9978</v>
      </c>
      <c r="BO178" s="1">
        <v>0.41060000000000002</v>
      </c>
      <c r="BP178" s="1">
        <v>0.33273000000000003</v>
      </c>
      <c r="BQ178" s="1">
        <v>0.37165999999999999</v>
      </c>
      <c r="BR178" s="1">
        <v>1.5966</v>
      </c>
      <c r="BS178" s="1">
        <v>5.5058999999999997E-2</v>
      </c>
      <c r="BT178" s="1">
        <v>3.8706</v>
      </c>
      <c r="BU178" s="1">
        <v>2.5573999999999999</v>
      </c>
      <c r="BV178" s="1">
        <v>59.122</v>
      </c>
      <c r="BW178" s="1">
        <v>34.911999999999999</v>
      </c>
      <c r="BX178" s="259">
        <v>11.414</v>
      </c>
      <c r="BY178" s="1">
        <v>2.2442000000000002</v>
      </c>
      <c r="BZ178" s="1">
        <v>0.3</v>
      </c>
      <c r="CA178" s="1">
        <v>9</v>
      </c>
      <c r="CB178" s="261">
        <v>205.76</v>
      </c>
      <c r="CC178" s="1">
        <v>0.34899999999999998</v>
      </c>
      <c r="CD178" s="1">
        <v>7</v>
      </c>
      <c r="CE178" s="1">
        <v>16</v>
      </c>
      <c r="CF178" s="1">
        <v>0</v>
      </c>
      <c r="CG178" s="1">
        <v>7</v>
      </c>
      <c r="CH178" s="1">
        <v>52</v>
      </c>
      <c r="CI178" s="1">
        <v>34</v>
      </c>
      <c r="CJ178" s="261">
        <v>265.31</v>
      </c>
      <c r="CK178" s="27">
        <v>1</v>
      </c>
      <c r="CL178" s="9">
        <f t="shared" si="19"/>
        <v>0.39276236429433053</v>
      </c>
      <c r="CM178" s="1">
        <v>50.4086</v>
      </c>
      <c r="CN178" s="1">
        <v>58.034300000000002</v>
      </c>
      <c r="CO178" s="1">
        <v>7</v>
      </c>
      <c r="CP178" s="1">
        <v>24</v>
      </c>
      <c r="CQ178" s="1">
        <v>56</v>
      </c>
      <c r="DC178" s="27">
        <v>51.393000000000001</v>
      </c>
    </row>
    <row r="179" spans="1:113" s="7" customFormat="1">
      <c r="A179" s="72"/>
      <c r="H179" s="32"/>
      <c r="I179" s="7">
        <v>0.24</v>
      </c>
      <c r="J179" s="40" t="s">
        <v>44</v>
      </c>
      <c r="K179" s="262">
        <v>2420.8000000000002</v>
      </c>
      <c r="L179" s="262">
        <v>259.8</v>
      </c>
      <c r="M179" s="304">
        <f t="shared" si="18"/>
        <v>2.4824367599235408</v>
      </c>
      <c r="N179" s="7">
        <v>0.22266</v>
      </c>
      <c r="O179" s="7">
        <v>3.2148999999999997E-2</v>
      </c>
      <c r="P179" s="260">
        <v>0.41271999999999998</v>
      </c>
      <c r="Q179" s="7">
        <v>6.4297000000000007E-2</v>
      </c>
      <c r="R179" s="7">
        <v>7.5091999999999997E-3</v>
      </c>
      <c r="S179" s="7">
        <v>4.2966000000000002E-3</v>
      </c>
      <c r="T179" s="7">
        <v>7.9293999999999996E-3</v>
      </c>
      <c r="U179" s="7">
        <v>4.6690999999999998E-3</v>
      </c>
      <c r="V179" s="7">
        <v>3.2027000000000001</v>
      </c>
      <c r="W179" s="7">
        <v>2.8311000000000002</v>
      </c>
      <c r="X179" s="304">
        <v>3.0169000000000001</v>
      </c>
      <c r="Y179" s="7">
        <v>0.18583</v>
      </c>
      <c r="Z179" s="7">
        <v>0.40255999999999997</v>
      </c>
      <c r="AA179" s="7">
        <v>0.40283999999999998</v>
      </c>
      <c r="AB179" s="7">
        <v>0.40283000000000002</v>
      </c>
      <c r="AC179" s="7">
        <v>2.8177999999999998E-4</v>
      </c>
      <c r="AD179" s="7">
        <v>0.19270000000000001</v>
      </c>
      <c r="AE179" s="7">
        <v>0.51146999999999998</v>
      </c>
      <c r="AF179" s="7">
        <v>8.7297999999999998E-4</v>
      </c>
      <c r="AG179" s="7">
        <v>0.51636000000000004</v>
      </c>
      <c r="AH179" s="7">
        <v>3.4101999999999998E-4</v>
      </c>
      <c r="AI179" s="7">
        <v>150</v>
      </c>
      <c r="AJ179" s="7">
        <v>0.49798999999999999</v>
      </c>
      <c r="AK179" s="7">
        <v>0.49807000000000001</v>
      </c>
      <c r="AL179" s="7">
        <v>0.49804999999999999</v>
      </c>
      <c r="AM179" s="80">
        <v>8.3300000000000005E-5</v>
      </c>
      <c r="AN179" s="7">
        <v>0.39701999999999998</v>
      </c>
      <c r="AO179" s="7">
        <v>1.0498000000000001</v>
      </c>
      <c r="AP179" s="80">
        <v>3.8399999999999998E-5</v>
      </c>
      <c r="AQ179" s="7">
        <v>1.3623000000000001</v>
      </c>
      <c r="AR179" s="80">
        <v>4.5800000000000002E-6</v>
      </c>
      <c r="AS179" s="7">
        <v>3.7493999999999998E-4</v>
      </c>
      <c r="AT179" s="7">
        <v>2.8854999999999999E-4</v>
      </c>
      <c r="AU179" s="7">
        <v>3.2956000000000001E-3</v>
      </c>
      <c r="AV179" s="7">
        <v>2.6678000000000001E-3</v>
      </c>
      <c r="AW179" s="7">
        <v>3.4246999999999999E-4</v>
      </c>
      <c r="AX179" s="7">
        <v>4.3117999999999997E-4</v>
      </c>
      <c r="AY179" s="7">
        <v>2.6153999999999999E-4</v>
      </c>
      <c r="AZ179" s="7">
        <v>7.1122000000000004E-4</v>
      </c>
      <c r="BA179" s="80">
        <v>5.6499999999999998E-5</v>
      </c>
      <c r="BB179" s="80">
        <v>7.2700000000000005E-5</v>
      </c>
      <c r="BC179" s="7">
        <v>3.0969999999999999E-4</v>
      </c>
      <c r="BD179" s="7">
        <v>3.0490999999999998E-4</v>
      </c>
      <c r="BE179" s="7">
        <v>6.4413999999999999E-3</v>
      </c>
      <c r="BF179" s="7">
        <v>6.8989999999999998E-3</v>
      </c>
      <c r="BG179" s="7">
        <v>2.7849E-4</v>
      </c>
      <c r="BH179" s="7">
        <v>1.9981E-4</v>
      </c>
      <c r="BI179" s="80">
        <v>1.0034E-4</v>
      </c>
      <c r="BJ179" s="80">
        <v>6.7199999999999994E-5</v>
      </c>
      <c r="BK179" s="80">
        <v>3.4600000000000001E-5</v>
      </c>
      <c r="BL179" s="80">
        <v>2.9799999999999999E-5</v>
      </c>
      <c r="BM179" s="7">
        <v>0.73702000000000001</v>
      </c>
      <c r="BN179" s="7">
        <v>0.11676</v>
      </c>
      <c r="BO179" s="7">
        <v>3.6056999999999999E-2</v>
      </c>
      <c r="BP179" s="7">
        <v>3.8242999999999999E-2</v>
      </c>
      <c r="BQ179" s="7">
        <v>3.7150000000000002E-2</v>
      </c>
      <c r="BR179" s="7">
        <v>3.3391999999999998E-2</v>
      </c>
      <c r="BS179" s="7">
        <v>1.5458E-3</v>
      </c>
      <c r="BT179" s="7">
        <v>0.69986999999999999</v>
      </c>
      <c r="BU179" s="7">
        <v>0.12144000000000001</v>
      </c>
      <c r="BV179" s="7">
        <v>54.962000000000003</v>
      </c>
      <c r="BW179" s="7">
        <v>32.593000000000004</v>
      </c>
      <c r="BX179" s="260">
        <v>19.838999999999999</v>
      </c>
      <c r="BY179" s="7">
        <v>2.2545000000000002</v>
      </c>
      <c r="BZ179" s="7">
        <v>0.2</v>
      </c>
      <c r="CA179" s="7">
        <v>2</v>
      </c>
      <c r="CB179" s="262">
        <v>260.76</v>
      </c>
      <c r="CC179" s="7">
        <v>0.34799999999999998</v>
      </c>
      <c r="CD179" s="7">
        <v>8</v>
      </c>
      <c r="CE179" s="7">
        <v>29</v>
      </c>
      <c r="CF179" s="7">
        <v>0</v>
      </c>
      <c r="CG179" s="7">
        <v>9</v>
      </c>
      <c r="CH179" s="7">
        <v>28</v>
      </c>
      <c r="CI179" s="7">
        <v>5</v>
      </c>
      <c r="CJ179" s="262">
        <v>514.29</v>
      </c>
      <c r="CK179" s="40">
        <v>1</v>
      </c>
      <c r="CL179" s="58">
        <f t="shared" si="19"/>
        <v>0.3276221410204358</v>
      </c>
      <c r="CM179" s="7">
        <v>53.948720000000002</v>
      </c>
      <c r="CN179" s="7">
        <v>84.818910000000002</v>
      </c>
      <c r="CO179" s="7">
        <v>7</v>
      </c>
      <c r="CP179" s="7">
        <v>24</v>
      </c>
      <c r="CQ179" s="7">
        <v>56</v>
      </c>
      <c r="CT179" s="40"/>
      <c r="DA179" s="40"/>
      <c r="DC179" s="40">
        <v>90.37</v>
      </c>
    </row>
    <row r="180" spans="1:113">
      <c r="A180" s="56">
        <v>39060</v>
      </c>
      <c r="B180" s="1">
        <v>26.2</v>
      </c>
      <c r="C180" s="1">
        <v>26</v>
      </c>
      <c r="D180" s="38">
        <v>26.5</v>
      </c>
      <c r="E180" s="222">
        <v>4.9000000000000004</v>
      </c>
      <c r="F180" s="222">
        <v>-15</v>
      </c>
      <c r="G180" s="222">
        <v>1.6</v>
      </c>
      <c r="H180" s="222">
        <f>(E180^2+F180^2+G180^2)^0.5</f>
        <v>15.860958356921564</v>
      </c>
      <c r="I180" s="1">
        <v>14</v>
      </c>
      <c r="J180" s="27" t="s">
        <v>49</v>
      </c>
      <c r="K180" s="261">
        <v>2733.1</v>
      </c>
      <c r="L180" s="270">
        <v>152.69999999999999</v>
      </c>
      <c r="M180" s="303">
        <f t="shared" si="18"/>
        <v>4.8761458942851563</v>
      </c>
      <c r="N180" s="4">
        <v>0.21518999999999999</v>
      </c>
      <c r="O180" s="4">
        <v>6.5565999999999999E-2</v>
      </c>
      <c r="P180" s="259">
        <v>0.3911</v>
      </c>
      <c r="Q180" s="1">
        <v>0.13113</v>
      </c>
      <c r="R180" s="1">
        <v>3.1479E-2</v>
      </c>
      <c r="S180" s="1">
        <v>1.8773000000000001E-2</v>
      </c>
      <c r="T180" s="1">
        <v>4.4127E-2</v>
      </c>
      <c r="U180" s="1">
        <v>2.6084E-2</v>
      </c>
      <c r="V180" s="1">
        <v>5.4016000000000002</v>
      </c>
      <c r="W180" s="1">
        <v>5.3480999999999996</v>
      </c>
      <c r="X180" s="303">
        <v>5.3749000000000002</v>
      </c>
      <c r="Y180" s="1">
        <v>2.6786999999999998E-2</v>
      </c>
      <c r="Z180" s="1">
        <v>0.20418</v>
      </c>
      <c r="AA180" s="1">
        <v>0.20565</v>
      </c>
      <c r="AB180" s="1">
        <v>0.20508000000000001</v>
      </c>
      <c r="AC180" s="1">
        <v>1.4630000000000001E-3</v>
      </c>
      <c r="AD180" s="1">
        <v>0.88853000000000004</v>
      </c>
      <c r="AE180" s="1">
        <v>0.21973000000000001</v>
      </c>
      <c r="AF180" s="1">
        <v>3.0842999999999999E-2</v>
      </c>
      <c r="AG180" s="1">
        <v>0.24414</v>
      </c>
      <c r="AH180" s="1">
        <v>1.4164E-2</v>
      </c>
      <c r="AI180" s="1">
        <v>80</v>
      </c>
      <c r="AJ180" s="1">
        <v>0.16775000000000001</v>
      </c>
      <c r="AK180" s="1">
        <v>0.18090999999999999</v>
      </c>
      <c r="AL180" s="1">
        <v>0.17577999999999999</v>
      </c>
      <c r="AM180" s="1">
        <v>1.3165E-2</v>
      </c>
      <c r="AN180" s="1">
        <v>0.87882000000000005</v>
      </c>
      <c r="AO180" s="1">
        <v>0.25391000000000002</v>
      </c>
      <c r="AP180" s="1">
        <v>5.6605999999999997E-2</v>
      </c>
      <c r="AQ180" s="1">
        <v>0.36132999999999998</v>
      </c>
      <c r="AR180" s="1">
        <v>2.3227E-3</v>
      </c>
      <c r="AS180" s="1">
        <v>3.9780000000000003E-2</v>
      </c>
      <c r="AT180" s="1">
        <v>5.7542000000000003E-2</v>
      </c>
      <c r="AU180" s="1">
        <v>9.5262000000000003E-3</v>
      </c>
      <c r="AV180" s="1">
        <v>8.1177000000000003E-3</v>
      </c>
      <c r="AW180" s="1">
        <v>1.6891E-3</v>
      </c>
      <c r="AX180" s="1">
        <v>1.8890999999999999E-3</v>
      </c>
      <c r="AY180" s="1">
        <v>1.1437000000000001E-3</v>
      </c>
      <c r="AZ180" s="1">
        <v>8.9652999999999998E-4</v>
      </c>
      <c r="BA180" s="1">
        <v>3.4329E-4</v>
      </c>
      <c r="BB180" s="1">
        <v>2.6920999999999998E-4</v>
      </c>
      <c r="BC180" s="1">
        <v>6.3648999999999997E-2</v>
      </c>
      <c r="BD180" s="1">
        <v>5.323E-2</v>
      </c>
      <c r="BE180" s="1">
        <v>2.4753000000000001E-2</v>
      </c>
      <c r="BF180" s="1">
        <v>2.4077000000000001E-2</v>
      </c>
      <c r="BG180" s="1">
        <v>1.4296999999999999E-3</v>
      </c>
      <c r="BH180" s="1">
        <v>1.9643999999999998E-3</v>
      </c>
      <c r="BI180" s="1">
        <v>1.5342999999999999E-3</v>
      </c>
      <c r="BJ180" s="1">
        <v>1.3281E-3</v>
      </c>
      <c r="BK180" s="1">
        <v>6.2766000000000005E-4</v>
      </c>
      <c r="BL180" s="1">
        <v>5.2475000000000004E-4</v>
      </c>
      <c r="BM180" s="1">
        <v>0.96001000000000003</v>
      </c>
      <c r="BN180" s="1">
        <v>0.77258000000000004</v>
      </c>
      <c r="BO180" s="1">
        <v>0.27428000000000002</v>
      </c>
      <c r="BP180" s="1">
        <v>0.51976</v>
      </c>
      <c r="BQ180" s="1">
        <v>0.39701999999999998</v>
      </c>
      <c r="BR180" s="1">
        <v>0.31513000000000002</v>
      </c>
      <c r="BS180" s="1">
        <v>0.17358000000000001</v>
      </c>
      <c r="BT180" s="1">
        <v>0.56298999999999999</v>
      </c>
      <c r="BU180" s="1">
        <v>0.83438000000000001</v>
      </c>
      <c r="BV180" s="1">
        <v>12.423999999999999</v>
      </c>
      <c r="BW180" s="1">
        <v>8.5002999999999993</v>
      </c>
      <c r="BX180" s="259">
        <v>2.4180000000000001</v>
      </c>
      <c r="BY180" s="1">
        <v>0.14036999999999999</v>
      </c>
      <c r="BZ180" s="1">
        <v>0.05</v>
      </c>
      <c r="CA180" s="1">
        <v>1</v>
      </c>
      <c r="CB180" s="261">
        <v>150.11000000000001</v>
      </c>
      <c r="CC180" s="1">
        <v>0.34899999999999998</v>
      </c>
      <c r="CD180" s="1">
        <v>7</v>
      </c>
      <c r="CE180" s="1">
        <v>55</v>
      </c>
      <c r="CF180" s="1">
        <v>0</v>
      </c>
      <c r="CG180" s="1">
        <v>9</v>
      </c>
      <c r="CH180" s="1">
        <v>9</v>
      </c>
      <c r="CI180" s="1">
        <v>11</v>
      </c>
      <c r="CJ180" s="261">
        <v>251.22</v>
      </c>
      <c r="CK180" s="27">
        <v>1</v>
      </c>
      <c r="CL180" s="9">
        <f t="shared" si="19"/>
        <v>0.28833210254246228</v>
      </c>
      <c r="CM180" s="9">
        <v>48.8461</v>
      </c>
      <c r="CN180" s="9">
        <v>13.7179</v>
      </c>
      <c r="CO180" s="1">
        <v>6</v>
      </c>
      <c r="CP180" s="1">
        <v>31</v>
      </c>
      <c r="CQ180" s="1">
        <v>12</v>
      </c>
      <c r="DC180" s="27">
        <v>-4.7910000000000004</v>
      </c>
    </row>
    <row r="181" spans="1:113" s="4" customFormat="1">
      <c r="A181" s="28"/>
      <c r="H181" s="32"/>
      <c r="I181" s="4">
        <v>14</v>
      </c>
      <c r="J181" s="29" t="s">
        <v>110</v>
      </c>
      <c r="K181" s="270">
        <v>5128.5</v>
      </c>
      <c r="L181" s="270">
        <v>10.5</v>
      </c>
      <c r="M181" s="306">
        <f t="shared" si="18"/>
        <v>4.8906930111996862</v>
      </c>
      <c r="N181" s="77">
        <v>0.12237000000000001</v>
      </c>
      <c r="O181" s="77">
        <v>3.7796000000000003E-2</v>
      </c>
      <c r="P181" s="285">
        <v>0.16191</v>
      </c>
      <c r="Q181" s="77">
        <v>7.5592000000000006E-2</v>
      </c>
      <c r="R181" s="77">
        <v>7.9451999999999995E-3</v>
      </c>
      <c r="S181" s="77">
        <v>4.6500999999999999E-3</v>
      </c>
      <c r="T181" s="77">
        <v>1.1979999999999999E-2</v>
      </c>
      <c r="U181" s="77">
        <v>7.1707000000000003E-3</v>
      </c>
      <c r="V181" s="77">
        <v>6.5730000000000004</v>
      </c>
      <c r="W181" s="77">
        <v>4.4078999999999997</v>
      </c>
      <c r="X181" s="311">
        <v>5.4904000000000002</v>
      </c>
      <c r="Y181" s="77">
        <v>1.0826</v>
      </c>
      <c r="Z181" s="77">
        <v>0.12748999999999999</v>
      </c>
      <c r="AA181" s="77">
        <v>0.20530000000000001</v>
      </c>
      <c r="AB181" s="77">
        <v>0.20447000000000001</v>
      </c>
      <c r="AC181" s="77">
        <v>7.7812000000000006E-2</v>
      </c>
      <c r="AD181" s="77">
        <v>0.15261</v>
      </c>
      <c r="AE181" s="77">
        <v>0.20813000000000001</v>
      </c>
      <c r="AF181" s="77">
        <v>1.0425E-2</v>
      </c>
      <c r="AG181" s="77">
        <v>0.21851000000000001</v>
      </c>
      <c r="AH181" s="77">
        <v>5.4454999999999998E-3</v>
      </c>
      <c r="AI181" s="77">
        <v>120</v>
      </c>
      <c r="AJ181" s="77">
        <v>0.27361000000000002</v>
      </c>
      <c r="AK181" s="77">
        <v>0.28494000000000003</v>
      </c>
      <c r="AL181" s="77">
        <v>0.27832000000000001</v>
      </c>
      <c r="AM181" s="77">
        <v>1.1334E-2</v>
      </c>
      <c r="AN181" s="77">
        <v>6.6487000000000004E-2</v>
      </c>
      <c r="AO181" s="77">
        <v>0.30762</v>
      </c>
      <c r="AP181" s="77">
        <v>1.7876000000000001E-3</v>
      </c>
      <c r="AQ181" s="77">
        <v>0.36132999999999998</v>
      </c>
      <c r="AR181" s="77">
        <v>1.3016E-3</v>
      </c>
      <c r="AS181" s="77">
        <v>1.2407E-2</v>
      </c>
      <c r="AT181" s="77">
        <v>5.8992000000000003E-3</v>
      </c>
      <c r="AU181" s="77">
        <v>6.3600999999999996E-3</v>
      </c>
      <c r="AV181" s="77">
        <v>4.2544999999999996E-3</v>
      </c>
      <c r="AW181" s="77">
        <v>7.0627999999999999E-4</v>
      </c>
      <c r="AX181" s="93">
        <v>4.46E-5</v>
      </c>
      <c r="AY181" s="77">
        <v>1.3954000000000001E-4</v>
      </c>
      <c r="AZ181" s="93">
        <v>5.6100000000000002E-5</v>
      </c>
      <c r="BA181" s="93">
        <v>6.8200000000000004E-5</v>
      </c>
      <c r="BB181" s="93">
        <v>4.2500000000000003E-5</v>
      </c>
      <c r="BC181" s="77">
        <v>1.0059E-2</v>
      </c>
      <c r="BD181" s="77">
        <v>1.4732E-2</v>
      </c>
      <c r="BE181" s="77">
        <v>1.1287999999999999E-2</v>
      </c>
      <c r="BF181" s="77">
        <v>6.9686000000000001E-3</v>
      </c>
      <c r="BG181" s="77">
        <v>1.0361000000000001E-3</v>
      </c>
      <c r="BH181" s="77">
        <v>1.0585E-3</v>
      </c>
      <c r="BI181" s="77">
        <v>3.3734999999999999E-4</v>
      </c>
      <c r="BJ181" s="77">
        <v>3.5080000000000002E-4</v>
      </c>
      <c r="BK181" s="93">
        <v>9.1700000000000006E-5</v>
      </c>
      <c r="BL181" s="77">
        <v>1.0043E-4</v>
      </c>
      <c r="BM181" s="77">
        <v>0.66944000000000004</v>
      </c>
      <c r="BN181" s="77">
        <v>0.15473999999999999</v>
      </c>
      <c r="BO181" s="77">
        <v>0.30359999999999998</v>
      </c>
      <c r="BP181" s="77">
        <v>0.44046999999999997</v>
      </c>
      <c r="BQ181" s="77">
        <v>0.37203999999999998</v>
      </c>
      <c r="BR181" s="77">
        <v>0.37364000000000003</v>
      </c>
      <c r="BS181" s="77">
        <v>9.6777000000000002E-2</v>
      </c>
      <c r="BT181" s="77">
        <v>0.29741000000000001</v>
      </c>
      <c r="BU181" s="77">
        <v>0.40440999999999999</v>
      </c>
      <c r="BV181" s="77">
        <v>20.378</v>
      </c>
      <c r="BW181" s="77">
        <v>15.257</v>
      </c>
      <c r="BX181" s="285">
        <v>1.7994000000000001</v>
      </c>
      <c r="BY181" s="77">
        <v>0.48560999999999999</v>
      </c>
      <c r="BZ181" s="63">
        <v>0.2</v>
      </c>
      <c r="CA181" s="63">
        <v>1.5</v>
      </c>
      <c r="CB181" s="291">
        <v>133.38999999999999</v>
      </c>
      <c r="CC181" s="77">
        <v>0.34200000000000003</v>
      </c>
      <c r="CD181" s="77">
        <v>9</v>
      </c>
      <c r="CE181" s="77">
        <v>34</v>
      </c>
      <c r="CF181" s="77">
        <v>0</v>
      </c>
      <c r="CG181" s="77">
        <v>11</v>
      </c>
      <c r="CH181" s="77">
        <v>15</v>
      </c>
      <c r="CI181" s="77">
        <v>33</v>
      </c>
      <c r="CJ181" s="291">
        <v>1350.2</v>
      </c>
      <c r="CK181" s="29">
        <v>1</v>
      </c>
      <c r="CL181" s="9">
        <f t="shared" si="19"/>
        <v>0.30059785475646211</v>
      </c>
      <c r="CM181" s="9">
        <v>-19.190999999999999</v>
      </c>
      <c r="CN181" s="9">
        <v>17.577000000000002</v>
      </c>
      <c r="CO181" s="4">
        <v>6</v>
      </c>
      <c r="CP181" s="4">
        <v>31</v>
      </c>
      <c r="CQ181" s="4">
        <v>12</v>
      </c>
      <c r="CT181" s="29"/>
      <c r="DA181" s="29"/>
      <c r="DC181" s="29">
        <v>-5.4009999999999998</v>
      </c>
    </row>
    <row r="182" spans="1:113" s="112" customFormat="1">
      <c r="A182" s="133">
        <v>39004</v>
      </c>
      <c r="B182" s="112">
        <v>49.4</v>
      </c>
      <c r="C182" s="112">
        <v>-175</v>
      </c>
      <c r="D182" s="112">
        <v>44.4</v>
      </c>
      <c r="E182" s="201">
        <v>4.9000000000000004</v>
      </c>
      <c r="F182" s="201">
        <v>23.4</v>
      </c>
      <c r="G182" s="201">
        <v>-1</v>
      </c>
      <c r="H182" s="201">
        <f>(E182^2+F182^2+G182^2)^0.5</f>
        <v>23.928434967627947</v>
      </c>
      <c r="I182" s="112">
        <v>0.7</v>
      </c>
      <c r="J182" s="118" t="s">
        <v>53</v>
      </c>
      <c r="K182" s="290">
        <v>2339.6</v>
      </c>
      <c r="L182" s="290">
        <v>235.8</v>
      </c>
      <c r="M182" s="313">
        <f t="shared" si="18"/>
        <v>2.1614611477358694</v>
      </c>
      <c r="N182" s="131">
        <v>2.5023E-2</v>
      </c>
      <c r="O182" s="112">
        <v>9.4009000000000002E-3</v>
      </c>
      <c r="P182" s="284">
        <v>3.9992E-2</v>
      </c>
      <c r="Q182" s="112">
        <v>1.8801999999999999E-2</v>
      </c>
      <c r="R182" s="112">
        <v>2.4719999999999998E-3</v>
      </c>
      <c r="S182" s="112">
        <v>1.457E-3</v>
      </c>
      <c r="T182" s="112">
        <v>2.7296E-3</v>
      </c>
      <c r="U182" s="112">
        <v>1.5981999999999999E-3</v>
      </c>
      <c r="V182" s="112">
        <v>3.0672999999999999</v>
      </c>
      <c r="W182" s="112">
        <v>2.6804999999999999</v>
      </c>
      <c r="X182" s="313">
        <v>2.8738999999999999</v>
      </c>
      <c r="Y182" s="112">
        <v>0.19339999999999999</v>
      </c>
      <c r="Z182" s="112">
        <v>0.46253</v>
      </c>
      <c r="AA182" s="112">
        <v>0.46278999999999998</v>
      </c>
      <c r="AB182" s="112">
        <v>0.46265000000000001</v>
      </c>
      <c r="AC182" s="112">
        <v>2.6811000000000001E-4</v>
      </c>
      <c r="AD182" s="112">
        <v>3.8260999999999998E-3</v>
      </c>
      <c r="AE182" s="112">
        <v>0.47119</v>
      </c>
      <c r="AF182" s="112">
        <v>1.6602000000000001E-4</v>
      </c>
      <c r="AG182" s="112">
        <v>0.49193999999999999</v>
      </c>
      <c r="AH182" s="132">
        <v>7.2799999999999994E-5</v>
      </c>
      <c r="AI182" s="112">
        <v>150</v>
      </c>
      <c r="AJ182" s="112">
        <v>0.66303999999999996</v>
      </c>
      <c r="AK182" s="112">
        <v>0.66483000000000003</v>
      </c>
      <c r="AL182" s="112">
        <v>0.66405999999999998</v>
      </c>
      <c r="AM182" s="112">
        <v>1.7822000000000001E-3</v>
      </c>
      <c r="AN182" s="112">
        <v>1.4704E-3</v>
      </c>
      <c r="AO182" s="112">
        <v>0.67383000000000004</v>
      </c>
      <c r="AP182" s="132">
        <v>1.9300000000000002E-5</v>
      </c>
      <c r="AQ182" s="112">
        <v>0.69823999999999997</v>
      </c>
      <c r="AR182" s="132">
        <v>4.8999999999999997E-6</v>
      </c>
      <c r="AS182" s="132">
        <v>8.1899999999999999E-5</v>
      </c>
      <c r="AT182" s="132">
        <v>5.3399999999999997E-5</v>
      </c>
      <c r="AU182" s="112">
        <v>8.2941999999999998E-3</v>
      </c>
      <c r="AV182" s="112">
        <v>9.1134000000000007E-3</v>
      </c>
      <c r="AW182" s="132">
        <v>7.6799999999999997E-5</v>
      </c>
      <c r="AX182" s="132">
        <v>9.1299999999999997E-5</v>
      </c>
      <c r="AY182" s="132">
        <v>1.11E-5</v>
      </c>
      <c r="AZ182" s="132">
        <v>1.33E-5</v>
      </c>
      <c r="BA182" s="132">
        <v>1.2300000000000001E-5</v>
      </c>
      <c r="BB182" s="132">
        <v>6.3300000000000004E-6</v>
      </c>
      <c r="BC182" s="132">
        <v>2.44E-5</v>
      </c>
      <c r="BD182" s="132">
        <v>2.2099999999999998E-5</v>
      </c>
      <c r="BE182" s="112">
        <v>5.0810999999999999E-3</v>
      </c>
      <c r="BF182" s="112">
        <v>4.9160999999999996E-3</v>
      </c>
      <c r="BG182" s="132">
        <v>8.14E-5</v>
      </c>
      <c r="BH182" s="132">
        <v>6.86E-5</v>
      </c>
      <c r="BI182" s="132">
        <v>2.3600000000000001E-5</v>
      </c>
      <c r="BJ182" s="132">
        <v>3.1699999999999998E-5</v>
      </c>
      <c r="BK182" s="132">
        <v>1.4800000000000001E-5</v>
      </c>
      <c r="BL182" s="132">
        <v>1.34E-5</v>
      </c>
      <c r="BM182" s="112">
        <v>1.6532000000000002E-2</v>
      </c>
      <c r="BN182" s="112">
        <v>7.8452999999999995E-3</v>
      </c>
      <c r="BO182" s="112">
        <v>4.7559000000000004E-3</v>
      </c>
      <c r="BP182" s="112">
        <v>5.8634000000000004E-3</v>
      </c>
      <c r="BQ182" s="112">
        <v>5.3096999999999997E-3</v>
      </c>
      <c r="BR182" s="112">
        <v>2.7215E-3</v>
      </c>
      <c r="BS182" s="112">
        <v>7.8315000000000004E-4</v>
      </c>
      <c r="BT182" s="112">
        <v>1.1223E-2</v>
      </c>
      <c r="BU182" s="112">
        <v>8.3038999999999995E-3</v>
      </c>
      <c r="BV182" s="112">
        <v>16.178000000000001</v>
      </c>
      <c r="BW182" s="112">
        <v>12.196999999999999</v>
      </c>
      <c r="BX182" s="284">
        <v>3.1135999999999999</v>
      </c>
      <c r="BY182" s="112">
        <v>8.2226999999999995E-2</v>
      </c>
      <c r="BZ182" s="112">
        <v>0.4</v>
      </c>
      <c r="CA182" s="112">
        <v>1.5</v>
      </c>
      <c r="CB182" s="290">
        <v>235.91</v>
      </c>
      <c r="CC182" s="112">
        <v>0.34200000000000003</v>
      </c>
      <c r="CD182" s="112">
        <v>19</v>
      </c>
      <c r="CE182" s="112">
        <v>17</v>
      </c>
      <c r="CF182" s="112">
        <v>0</v>
      </c>
      <c r="CG182" s="112">
        <v>20</v>
      </c>
      <c r="CH182" s="112">
        <v>22</v>
      </c>
      <c r="CI182" s="112">
        <v>29</v>
      </c>
      <c r="CJ182" s="290">
        <v>660.71</v>
      </c>
      <c r="CK182" s="118">
        <v>1</v>
      </c>
      <c r="CL182" s="111">
        <f t="shared" si="19"/>
        <v>0.29615189873417719</v>
      </c>
      <c r="CM182" s="112">
        <v>64.875</v>
      </c>
      <c r="CN182" s="112">
        <v>-147.86099999999999</v>
      </c>
      <c r="CO182" s="168">
        <v>18</v>
      </c>
      <c r="CP182" s="168">
        <v>10</v>
      </c>
      <c r="CQ182" s="168">
        <v>49</v>
      </c>
      <c r="CT182" s="118"/>
      <c r="DA182" s="118"/>
      <c r="DC182" s="118">
        <v>-12.651</v>
      </c>
    </row>
    <row r="183" spans="1:113">
      <c r="A183" s="56">
        <v>38962</v>
      </c>
      <c r="B183" s="1">
        <v>-14</v>
      </c>
      <c r="C183" s="1">
        <v>109.1</v>
      </c>
      <c r="D183" s="1">
        <v>44.1</v>
      </c>
      <c r="E183" s="222">
        <v>10</v>
      </c>
      <c r="F183" s="222">
        <v>-9.9</v>
      </c>
      <c r="G183" s="222">
        <v>1.5</v>
      </c>
      <c r="H183" s="222">
        <f>(E183^2+F183^2+G183^2)^0.5</f>
        <v>14.15132502630054</v>
      </c>
      <c r="I183" s="1">
        <v>2.8</v>
      </c>
      <c r="J183" s="27" t="s">
        <v>51</v>
      </c>
      <c r="K183" s="261">
        <v>2403.5</v>
      </c>
      <c r="L183" s="270">
        <v>340.6</v>
      </c>
      <c r="M183" s="303">
        <f t="shared" si="18"/>
        <v>6.6063288630508028</v>
      </c>
      <c r="N183" s="35">
        <v>1.1317999999999999</v>
      </c>
      <c r="O183" s="4">
        <v>6.2823000000000004E-2</v>
      </c>
      <c r="P183" s="259">
        <v>1.6745000000000001</v>
      </c>
      <c r="Q183" s="1">
        <v>0.12565000000000001</v>
      </c>
      <c r="R183" s="1">
        <v>2.402E-2</v>
      </c>
      <c r="S183" s="1">
        <v>1.4482999999999999E-2</v>
      </c>
      <c r="T183" s="1">
        <v>2.9713E-2</v>
      </c>
      <c r="U183" s="1">
        <v>1.7333000000000001E-2</v>
      </c>
      <c r="V183" s="1">
        <v>6.6848999999999998</v>
      </c>
      <c r="W183" s="1">
        <v>7.6013999999999999</v>
      </c>
      <c r="X183" s="303">
        <v>7.1430999999999996</v>
      </c>
      <c r="Y183" s="1">
        <v>0.45823999999999998</v>
      </c>
      <c r="Z183" s="1">
        <v>0.15081</v>
      </c>
      <c r="AA183" s="1">
        <v>0.15148</v>
      </c>
      <c r="AB183" s="1">
        <v>0.15137</v>
      </c>
      <c r="AC183" s="1">
        <v>6.7002000000000001E-4</v>
      </c>
      <c r="AD183" s="1">
        <v>8.1677</v>
      </c>
      <c r="AE183" s="1">
        <v>0.18554999999999999</v>
      </c>
      <c r="AF183" s="1">
        <v>0.10205</v>
      </c>
      <c r="AG183" s="1">
        <v>0.25269000000000003</v>
      </c>
      <c r="AH183" s="1">
        <v>2.0235E-2</v>
      </c>
      <c r="AI183" s="1">
        <v>150</v>
      </c>
      <c r="AJ183" s="1">
        <v>0.11718000000000001</v>
      </c>
      <c r="AK183" s="1">
        <v>0.1172</v>
      </c>
      <c r="AL183" s="1">
        <v>0.11719</v>
      </c>
      <c r="AM183" s="2">
        <v>1.3499999999999999E-5</v>
      </c>
      <c r="AN183" s="1">
        <v>15.773999999999999</v>
      </c>
      <c r="AO183" s="1">
        <v>0.28320000000000001</v>
      </c>
      <c r="AP183" s="1">
        <v>1.9227000000000001E-2</v>
      </c>
      <c r="AQ183" s="1">
        <v>0.43457000000000001</v>
      </c>
      <c r="AR183" s="1">
        <v>1.0812E-3</v>
      </c>
      <c r="AS183" s="1">
        <v>3.8997999999999998E-2</v>
      </c>
      <c r="AT183" s="1">
        <v>2.3583E-2</v>
      </c>
      <c r="AU183" s="1">
        <v>1.9109000000000001E-2</v>
      </c>
      <c r="AV183" s="1">
        <v>1.5211000000000001E-2</v>
      </c>
      <c r="AW183" s="1">
        <v>1.0639E-3</v>
      </c>
      <c r="AX183" s="1">
        <v>5.2194999999999997E-4</v>
      </c>
      <c r="AY183" s="2">
        <v>8.8300000000000005E-5</v>
      </c>
      <c r="AZ183" s="2">
        <v>6.2799999999999995E-5</v>
      </c>
      <c r="BA183" s="2">
        <v>5.8199999999999998E-5</v>
      </c>
      <c r="BB183" s="2">
        <v>6.6500000000000004E-5</v>
      </c>
      <c r="BC183" s="1">
        <v>1.2344000000000001E-3</v>
      </c>
      <c r="BD183" s="1">
        <v>1.2099000000000001E-3</v>
      </c>
      <c r="BE183" s="1">
        <v>1.4914E-2</v>
      </c>
      <c r="BF183" s="1">
        <v>9.5896999999999996E-3</v>
      </c>
      <c r="BG183" s="1">
        <v>5.3005999999999995E-4</v>
      </c>
      <c r="BH183" s="1">
        <v>4.6930000000000002E-4</v>
      </c>
      <c r="BI183" s="1">
        <v>2.7478000000000002E-4</v>
      </c>
      <c r="BJ183" s="1">
        <v>3.6444E-4</v>
      </c>
      <c r="BK183" s="2">
        <v>9.8099999999999999E-5</v>
      </c>
      <c r="BL183" s="2">
        <v>9.8099999999999999E-5</v>
      </c>
      <c r="BM183" s="1">
        <v>24.774000000000001</v>
      </c>
      <c r="BN183" s="1">
        <v>0.61316000000000004</v>
      </c>
      <c r="BO183" s="1">
        <v>0.50849</v>
      </c>
      <c r="BP183" s="1">
        <v>0.95052999999999999</v>
      </c>
      <c r="BQ183" s="1">
        <v>0.72950999999999999</v>
      </c>
      <c r="BR183" s="1">
        <v>1.7306999999999999</v>
      </c>
      <c r="BS183" s="1">
        <v>0.31257000000000001</v>
      </c>
      <c r="BT183" s="1">
        <v>24.044</v>
      </c>
      <c r="BU183" s="1">
        <v>1.8361000000000001</v>
      </c>
      <c r="BV183" s="1">
        <v>69.713999999999999</v>
      </c>
      <c r="BW183" s="1">
        <v>42.356999999999999</v>
      </c>
      <c r="BX183" s="259">
        <v>33.959000000000003</v>
      </c>
      <c r="BY183" s="1">
        <v>2.84</v>
      </c>
      <c r="BZ183" s="1">
        <v>0.05</v>
      </c>
      <c r="CA183" s="1">
        <v>6</v>
      </c>
      <c r="CB183" s="261">
        <v>342.42</v>
      </c>
      <c r="CC183" s="1">
        <v>0.34</v>
      </c>
      <c r="CD183" s="1">
        <v>5</v>
      </c>
      <c r="CE183" s="1">
        <v>36</v>
      </c>
      <c r="CF183" s="1">
        <v>0</v>
      </c>
      <c r="CG183" s="1">
        <v>6</v>
      </c>
      <c r="CH183" s="1">
        <v>34</v>
      </c>
      <c r="CI183" s="1">
        <v>36</v>
      </c>
      <c r="CJ183" s="261">
        <v>760.71</v>
      </c>
      <c r="CK183" s="27">
        <v>1</v>
      </c>
      <c r="CL183" s="1">
        <f>K183/(((CG183*3600)+(CH183*60)+CI183)-((CO183*3600)+(CP183*60)+CQ183))</f>
        <v>0.31210232437345797</v>
      </c>
      <c r="CM183" s="9">
        <v>-34.597610000000003</v>
      </c>
      <c r="CN183" s="9">
        <v>116.35669</v>
      </c>
      <c r="CO183" s="1">
        <v>4</v>
      </c>
      <c r="CP183" s="1">
        <v>26</v>
      </c>
      <c r="CQ183" s="1">
        <v>15</v>
      </c>
      <c r="CV183" s="27"/>
      <c r="DA183" s="1"/>
    </row>
    <row r="184" spans="1:113">
      <c r="A184" s="56"/>
      <c r="E184" s="222"/>
      <c r="F184" s="222"/>
      <c r="G184" s="222"/>
      <c r="H184" s="222"/>
      <c r="I184" s="1">
        <v>2.8</v>
      </c>
      <c r="J184" s="27" t="s">
        <v>67</v>
      </c>
      <c r="K184" s="261">
        <v>2759.9</v>
      </c>
      <c r="L184" s="270">
        <v>279.89999999999998</v>
      </c>
      <c r="M184" s="303">
        <f t="shared" si="18"/>
        <v>1.7693165130310162</v>
      </c>
      <c r="N184" s="35">
        <v>9.8428000000000002E-2</v>
      </c>
      <c r="O184" s="4">
        <v>5.2725000000000003E-3</v>
      </c>
      <c r="P184" s="259">
        <v>0.17055999999999999</v>
      </c>
      <c r="Q184" s="1">
        <v>1.0545000000000001E-2</v>
      </c>
      <c r="R184" s="1">
        <v>1.2130999999999999E-2</v>
      </c>
      <c r="S184" s="1">
        <v>7.3048999999999996E-3</v>
      </c>
      <c r="T184" s="1">
        <v>1.1424E-2</v>
      </c>
      <c r="U184" s="1">
        <v>6.9680000000000002E-3</v>
      </c>
      <c r="V184" s="1">
        <v>1.5506</v>
      </c>
      <c r="W184" s="1">
        <v>1.5488</v>
      </c>
      <c r="X184" s="303">
        <v>1.5497000000000001</v>
      </c>
      <c r="Y184" s="1">
        <v>8.6729000000000005E-4</v>
      </c>
      <c r="Z184" s="1">
        <v>0.56384000000000001</v>
      </c>
      <c r="AA184" s="1">
        <v>0.56547999999999998</v>
      </c>
      <c r="AB184" s="1">
        <v>0.56518999999999997</v>
      </c>
      <c r="AC184" s="1">
        <v>1.6417999999999999E-3</v>
      </c>
      <c r="AD184" s="1">
        <v>2.8648E-2</v>
      </c>
      <c r="AE184" s="1">
        <v>0.56884999999999997</v>
      </c>
      <c r="AF184" s="1">
        <v>3.3414E-3</v>
      </c>
      <c r="AG184" s="1">
        <v>0.57860999999999996</v>
      </c>
      <c r="AH184" s="1">
        <v>1.1175E-3</v>
      </c>
      <c r="AI184" s="1">
        <v>120</v>
      </c>
      <c r="AJ184" s="1">
        <v>0.88331999999999999</v>
      </c>
      <c r="AK184" s="1" t="s">
        <v>42</v>
      </c>
      <c r="AL184" s="1">
        <v>0.88866999999999996</v>
      </c>
      <c r="AM184" s="1" t="s">
        <v>42</v>
      </c>
      <c r="AN184" s="1">
        <v>2.8760000000000001E-2</v>
      </c>
      <c r="AO184" s="1">
        <v>0.96191000000000004</v>
      </c>
      <c r="AP184" s="1">
        <v>1.3501999999999999E-4</v>
      </c>
      <c r="AQ184" s="1">
        <v>1.04</v>
      </c>
      <c r="AR184" s="2">
        <v>5.7000000000000003E-5</v>
      </c>
      <c r="AS184" s="1">
        <v>8.1722000000000001E-4</v>
      </c>
      <c r="AT184" s="1">
        <v>7.4379000000000003E-4</v>
      </c>
      <c r="AU184" s="1">
        <v>4.8536000000000003E-2</v>
      </c>
      <c r="AV184" s="1">
        <v>1.6816000000000001E-2</v>
      </c>
      <c r="AW184" s="1">
        <v>1.0107E-3</v>
      </c>
      <c r="AX184" s="1">
        <v>5.4628999999999995E-4</v>
      </c>
      <c r="AY184" s="1">
        <v>4.3402000000000002E-4</v>
      </c>
      <c r="AZ184" s="1">
        <v>1.7228E-4</v>
      </c>
      <c r="BA184" s="2">
        <v>7.2600000000000003E-5</v>
      </c>
      <c r="BB184" s="2">
        <v>6.2299999999999996E-5</v>
      </c>
      <c r="BC184" s="1">
        <v>1.1139E-4</v>
      </c>
      <c r="BD184" s="2">
        <v>8.8399999999999994E-5</v>
      </c>
      <c r="BE184" s="1">
        <v>4.5033999999999998E-2</v>
      </c>
      <c r="BF184" s="1">
        <v>5.4462999999999998E-2</v>
      </c>
      <c r="BG184" s="1">
        <v>5.411E-3</v>
      </c>
      <c r="BH184" s="1">
        <v>6.5234999999999998E-3</v>
      </c>
      <c r="BI184" s="1">
        <v>6.3022999999999996E-4</v>
      </c>
      <c r="BJ184" s="1">
        <v>5.6859E-4</v>
      </c>
      <c r="BK184" s="1">
        <v>1.1256000000000001E-4</v>
      </c>
      <c r="BL184" s="2">
        <v>9.8300000000000004E-5</v>
      </c>
      <c r="BM184" s="1">
        <v>0.18562999999999999</v>
      </c>
      <c r="BN184" s="1">
        <v>4.3378E-2</v>
      </c>
      <c r="BO184" s="1">
        <v>9.0709999999999999E-2</v>
      </c>
      <c r="BP184" s="1">
        <v>9.1008000000000006E-2</v>
      </c>
      <c r="BQ184" s="1">
        <v>9.0858999999999995E-2</v>
      </c>
      <c r="BR184" s="1">
        <v>0.12112000000000001</v>
      </c>
      <c r="BS184" s="1">
        <v>2.1075E-4</v>
      </c>
      <c r="BT184" s="1">
        <v>9.4769000000000006E-2</v>
      </c>
      <c r="BU184" s="1">
        <v>0.12866</v>
      </c>
      <c r="BV184" s="1">
        <v>14.06</v>
      </c>
      <c r="BW184" s="1">
        <v>8.5114999999999998</v>
      </c>
      <c r="BX184" s="259">
        <v>2.0430000000000001</v>
      </c>
      <c r="BY184" s="1">
        <v>0.26583000000000001</v>
      </c>
      <c r="BZ184" s="1">
        <v>0.4</v>
      </c>
      <c r="CA184" s="1">
        <v>4</v>
      </c>
      <c r="CB184" s="261">
        <v>276.81</v>
      </c>
      <c r="CC184" s="1">
        <v>0.34699999999999998</v>
      </c>
      <c r="CD184" s="1">
        <v>6</v>
      </c>
      <c r="CE184" s="1">
        <v>40</v>
      </c>
      <c r="CF184" s="1">
        <v>0</v>
      </c>
      <c r="CG184" s="1">
        <v>7</v>
      </c>
      <c r="CH184" s="1">
        <v>6</v>
      </c>
      <c r="CI184" s="1">
        <v>8</v>
      </c>
      <c r="CJ184" s="261">
        <v>433.47</v>
      </c>
      <c r="CK184" s="27">
        <v>1</v>
      </c>
      <c r="CL184" s="1">
        <f>K184/(((CG184*3600)+(CH184*60)+CI184)-((CO184*3600)+(CP184*60)+CQ184))</f>
        <v>0.28769936411967062</v>
      </c>
      <c r="CM184" s="9">
        <v>-19.934799999999999</v>
      </c>
      <c r="CN184" s="9">
        <v>134.3295</v>
      </c>
      <c r="CO184" s="1">
        <v>4</v>
      </c>
      <c r="CP184" s="1">
        <v>26</v>
      </c>
      <c r="CQ184" s="1">
        <v>15</v>
      </c>
      <c r="CV184" s="27"/>
      <c r="DA184" s="1"/>
      <c r="DC184" s="1">
        <v>9.7550000000000008</v>
      </c>
    </row>
    <row r="185" spans="1:113" s="4" customFormat="1">
      <c r="A185" s="28"/>
      <c r="H185" s="32"/>
      <c r="I185" s="38">
        <v>2.8</v>
      </c>
      <c r="J185" s="29" t="s">
        <v>85</v>
      </c>
      <c r="K185" s="261">
        <v>6137</v>
      </c>
      <c r="L185" s="296">
        <v>268</v>
      </c>
      <c r="M185" s="303">
        <f t="shared" si="18"/>
        <v>10.778998199907301</v>
      </c>
      <c r="N185" s="4">
        <v>0.12286</v>
      </c>
      <c r="O185" s="4">
        <v>3.0974000000000002E-2</v>
      </c>
      <c r="P185" s="259">
        <v>0.22681999999999999</v>
      </c>
      <c r="Q185" s="1">
        <v>6.1948000000000003E-2</v>
      </c>
      <c r="R185" s="1">
        <v>1.7611000000000002E-2</v>
      </c>
      <c r="S185" s="1">
        <v>1.0642E-2</v>
      </c>
      <c r="T185" s="1">
        <v>1.9734999999999999E-2</v>
      </c>
      <c r="U185" s="1">
        <v>1.2302E-2</v>
      </c>
      <c r="V185" s="1">
        <v>10.863</v>
      </c>
      <c r="W185" s="1">
        <v>10.493</v>
      </c>
      <c r="X185" s="304">
        <v>10.678000000000001</v>
      </c>
      <c r="Y185" s="1">
        <v>0.18503</v>
      </c>
      <c r="Z185" s="1">
        <v>9.2733999999999997E-2</v>
      </c>
      <c r="AA185" s="1">
        <v>9.2855999999999994E-2</v>
      </c>
      <c r="AB185" s="1">
        <v>9.2772999999999994E-2</v>
      </c>
      <c r="AC185" s="1">
        <v>1.216E-4</v>
      </c>
      <c r="AD185" s="1">
        <v>1.2594000000000001</v>
      </c>
      <c r="AE185" s="1">
        <v>0.1123</v>
      </c>
      <c r="AF185" s="1">
        <v>3.8775999999999998E-2</v>
      </c>
      <c r="AG185" s="1">
        <v>0.12451</v>
      </c>
      <c r="AH185" s="1">
        <v>6.1517999999999998E-3</v>
      </c>
      <c r="AI185" s="1">
        <v>60</v>
      </c>
      <c r="AJ185" s="1">
        <v>8.9968999999999993E-2</v>
      </c>
      <c r="AK185" s="1">
        <v>0.10102999999999999</v>
      </c>
      <c r="AL185" s="1">
        <v>9.7656000000000007E-2</v>
      </c>
      <c r="AM185" s="1">
        <v>1.1056E-2</v>
      </c>
      <c r="AN185" s="1">
        <v>1.4968999999999999</v>
      </c>
      <c r="AO185" s="1">
        <v>0.13672000000000001</v>
      </c>
      <c r="AP185" s="1">
        <v>9.5954999999999999E-3</v>
      </c>
      <c r="AQ185" s="1">
        <v>0.24414</v>
      </c>
      <c r="AR185" s="2">
        <v>2.6432000000000001E-3</v>
      </c>
      <c r="AS185" s="1">
        <v>2.8866999999999999E-3</v>
      </c>
      <c r="AT185" s="1">
        <v>2.7728000000000002E-3</v>
      </c>
      <c r="AU185" s="1">
        <v>6.7836999999999997E-4</v>
      </c>
      <c r="AV185" s="1">
        <v>4.0957999999999999E-4</v>
      </c>
      <c r="AW185" s="1">
        <v>2.6351999999999999E-3</v>
      </c>
      <c r="AX185" s="1">
        <v>2.9916999999999999E-3</v>
      </c>
      <c r="AY185" s="1">
        <v>6.3310000000000005E-4</v>
      </c>
      <c r="AZ185" s="1">
        <v>2.5112000000000002E-4</v>
      </c>
      <c r="BA185" s="2">
        <v>4.32E-5</v>
      </c>
      <c r="BB185" s="2">
        <v>4.5599999999999997E-5</v>
      </c>
      <c r="BC185" s="1">
        <v>8.7695999999999996E-2</v>
      </c>
      <c r="BD185" s="2">
        <v>0.13324</v>
      </c>
      <c r="BE185" s="1">
        <v>1.3009E-2</v>
      </c>
      <c r="BF185" s="1">
        <v>1.4860999999999999E-2</v>
      </c>
      <c r="BG185" s="1">
        <v>1.1318000000000001E-3</v>
      </c>
      <c r="BH185" s="1">
        <v>9.2071000000000004E-4</v>
      </c>
      <c r="BI185" s="1">
        <v>6.3794000000000003E-4</v>
      </c>
      <c r="BJ185" s="1">
        <v>6.6005000000000002E-4</v>
      </c>
      <c r="BK185" s="2">
        <v>5.7500000000000002E-5</v>
      </c>
      <c r="BL185" s="2">
        <v>6.3200000000000005E-5</v>
      </c>
      <c r="BM185" s="1">
        <v>0.46443000000000001</v>
      </c>
      <c r="BN185" s="1">
        <v>0.21759999999999999</v>
      </c>
      <c r="BO185" s="1">
        <v>0.1661</v>
      </c>
      <c r="BP185" s="1">
        <v>0.11552</v>
      </c>
      <c r="BQ185" s="1">
        <v>0.14080999999999999</v>
      </c>
      <c r="BR185" s="1">
        <v>0.29860999999999999</v>
      </c>
      <c r="BS185" s="1">
        <v>3.5767E-2</v>
      </c>
      <c r="BT185" s="1">
        <v>0.32362000000000002</v>
      </c>
      <c r="BU185" s="1">
        <v>0.36947999999999998</v>
      </c>
      <c r="BV185" s="1">
        <v>12.879</v>
      </c>
      <c r="BW185" s="1">
        <v>8.5405999999999995</v>
      </c>
      <c r="BX185" s="259">
        <v>3.2982999999999998</v>
      </c>
      <c r="BY185" s="1">
        <v>1.3231999999999999</v>
      </c>
      <c r="BZ185" s="1">
        <v>7.0000000000000007E-2</v>
      </c>
      <c r="CA185" s="1">
        <v>0.2</v>
      </c>
      <c r="CB185" s="261">
        <v>260.66000000000003</v>
      </c>
      <c r="CC185" s="1">
        <v>0.33800000000000002</v>
      </c>
      <c r="CD185" s="1">
        <v>10</v>
      </c>
      <c r="CE185" s="1">
        <v>0</v>
      </c>
      <c r="CF185" s="1">
        <v>0</v>
      </c>
      <c r="CG185" s="1">
        <v>10</v>
      </c>
      <c r="CH185" s="1">
        <v>20</v>
      </c>
      <c r="CI185" s="1">
        <v>4</v>
      </c>
      <c r="CJ185" s="261">
        <v>255.92</v>
      </c>
      <c r="CK185" s="1">
        <v>1</v>
      </c>
      <c r="CL185" s="1">
        <f>K185/(((CG185*3600)+(CH185*60)+CI185)-((CO185*3600)+(CP185*60)+CQ185))</f>
        <v>0.2890856846766216</v>
      </c>
      <c r="CM185" s="9">
        <v>-22.1845</v>
      </c>
      <c r="CN185" s="9">
        <v>166.8459</v>
      </c>
      <c r="CO185" s="1">
        <v>4</v>
      </c>
      <c r="CP185" s="1">
        <v>26</v>
      </c>
      <c r="CQ185" s="1">
        <v>15</v>
      </c>
      <c r="CR185" s="1"/>
      <c r="CS185" s="1"/>
      <c r="CV185" s="27"/>
      <c r="CW185" s="1"/>
      <c r="CX185" s="1"/>
      <c r="CY185" s="1"/>
      <c r="CZ185" s="1"/>
      <c r="DA185" s="1"/>
      <c r="DB185" s="1"/>
      <c r="DC185" s="27"/>
      <c r="DD185" s="1"/>
      <c r="DE185" s="1"/>
      <c r="DF185" s="1"/>
      <c r="DG185" s="1"/>
      <c r="DH185" s="1"/>
      <c r="DI185" s="1"/>
    </row>
    <row r="186" spans="1:113" s="112" customFormat="1">
      <c r="A186" s="133">
        <v>38913</v>
      </c>
      <c r="B186" s="112">
        <v>-78.3</v>
      </c>
      <c r="C186" s="112">
        <v>-5</v>
      </c>
      <c r="D186" s="112">
        <v>29.6</v>
      </c>
      <c r="E186" s="201">
        <v>0.1</v>
      </c>
      <c r="F186" s="201">
        <v>2</v>
      </c>
      <c r="G186" s="201">
        <v>12.2</v>
      </c>
      <c r="H186" s="201">
        <f>(E186^2+F186^2+G186^2)^0.5</f>
        <v>12.363251999372979</v>
      </c>
      <c r="I186" s="112">
        <v>0.26</v>
      </c>
      <c r="J186" s="118" t="s">
        <v>96</v>
      </c>
      <c r="K186" s="290">
        <v>2659.6</v>
      </c>
      <c r="L186" s="290">
        <v>183.7</v>
      </c>
      <c r="M186" s="313">
        <f t="shared" si="18"/>
        <v>2.8845044421368411</v>
      </c>
      <c r="N186" s="131">
        <v>4.1199E-2</v>
      </c>
      <c r="O186" s="112">
        <v>1.6237999999999999E-2</v>
      </c>
      <c r="P186" s="284">
        <v>6.8442000000000003E-2</v>
      </c>
      <c r="Q186" s="112">
        <v>3.2476999999999999E-2</v>
      </c>
      <c r="R186" s="112">
        <v>6.097E-3</v>
      </c>
      <c r="S186" s="112">
        <v>3.6169000000000001E-3</v>
      </c>
      <c r="T186" s="112">
        <v>4.7467999999999998E-3</v>
      </c>
      <c r="U186" s="112">
        <v>2.7761999999999999E-3</v>
      </c>
      <c r="V186" s="112">
        <v>2.3374000000000001</v>
      </c>
      <c r="W186" s="112">
        <v>3.3875000000000002</v>
      </c>
      <c r="X186" s="313">
        <v>2.8624000000000001</v>
      </c>
      <c r="Y186" s="112">
        <v>0.52505999999999997</v>
      </c>
      <c r="Z186" s="112">
        <v>0.34644000000000003</v>
      </c>
      <c r="AA186" s="112">
        <v>0.34744999999999998</v>
      </c>
      <c r="AB186" s="112">
        <v>0.34667999999999999</v>
      </c>
      <c r="AC186" s="112">
        <v>1.0077E-3</v>
      </c>
      <c r="AD186" s="112">
        <v>2.5585E-2</v>
      </c>
      <c r="AE186" s="112">
        <v>0.36620999999999998</v>
      </c>
      <c r="AF186" s="112">
        <v>2.2764E-3</v>
      </c>
      <c r="AG186" s="112">
        <v>0.40039000000000002</v>
      </c>
      <c r="AH186" s="112">
        <v>1.3525E-3</v>
      </c>
      <c r="AI186" s="112">
        <v>80</v>
      </c>
      <c r="AJ186" s="112">
        <v>0.33901999999999999</v>
      </c>
      <c r="AK186" s="112">
        <v>0.35036</v>
      </c>
      <c r="AL186" s="112">
        <v>0.34179999999999999</v>
      </c>
      <c r="AM186" s="112">
        <v>1.1335E-2</v>
      </c>
      <c r="AN186" s="112">
        <v>3.9066999999999998E-2</v>
      </c>
      <c r="AO186" s="112">
        <v>0.41016000000000002</v>
      </c>
      <c r="AP186" s="112">
        <v>3.6905999999999999E-4</v>
      </c>
      <c r="AQ186" s="112">
        <v>0.48827999999999999</v>
      </c>
      <c r="AR186" s="112">
        <v>3.0299999999999999E-4</v>
      </c>
      <c r="AS186" s="112">
        <v>2.9439000000000001E-4</v>
      </c>
      <c r="AT186" s="112">
        <v>3.3160999999999998E-4</v>
      </c>
      <c r="AU186" s="112">
        <v>9.0919E-3</v>
      </c>
      <c r="AV186" s="112">
        <v>1.0807000000000001E-2</v>
      </c>
      <c r="AW186" s="132">
        <v>6.2299999999999996E-5</v>
      </c>
      <c r="AX186" s="132">
        <v>7.9300000000000003E-5</v>
      </c>
      <c r="AY186" s="132">
        <v>2.5999999999999998E-5</v>
      </c>
      <c r="AZ186" s="132">
        <v>2.26E-5</v>
      </c>
      <c r="BA186" s="132">
        <v>6.6699999999999997E-6</v>
      </c>
      <c r="BB186" s="132">
        <v>8.0299999999999994E-6</v>
      </c>
      <c r="BC186" s="112">
        <v>1.7378999999999999E-3</v>
      </c>
      <c r="BD186" s="112">
        <v>1.1765E-3</v>
      </c>
      <c r="BE186" s="112">
        <v>3.7109E-3</v>
      </c>
      <c r="BF186" s="112">
        <v>3.3671E-3</v>
      </c>
      <c r="BG186" s="112">
        <v>3.1881999999999999E-4</v>
      </c>
      <c r="BH186" s="112">
        <v>4.1637999999999999E-4</v>
      </c>
      <c r="BI186" s="132">
        <v>4.6600000000000001E-5</v>
      </c>
      <c r="BJ186" s="132">
        <v>4.3800000000000001E-5</v>
      </c>
      <c r="BK186" s="132">
        <v>1.47E-5</v>
      </c>
      <c r="BL186" s="132">
        <v>8.8200000000000003E-6</v>
      </c>
      <c r="BM186" s="112">
        <v>2.8775999999999999E-2</v>
      </c>
      <c r="BN186" s="112">
        <v>2.3082999999999999E-2</v>
      </c>
      <c r="BO186" s="112">
        <v>1.0265E-2</v>
      </c>
      <c r="BP186" s="112">
        <v>6.2357000000000003E-3</v>
      </c>
      <c r="BQ186" s="112">
        <v>8.2501999999999992E-3</v>
      </c>
      <c r="BR186" s="112">
        <v>1.1105E-2</v>
      </c>
      <c r="BS186" s="112">
        <v>2.849E-3</v>
      </c>
      <c r="BT186" s="112">
        <v>2.0525000000000002E-2</v>
      </c>
      <c r="BU186" s="112">
        <v>2.5616E-2</v>
      </c>
      <c r="BV186" s="112">
        <v>11.226000000000001</v>
      </c>
      <c r="BW186" s="112">
        <v>8.5274999999999999</v>
      </c>
      <c r="BX186" s="284">
        <v>3.4878</v>
      </c>
      <c r="BY186" s="112">
        <v>0.23487</v>
      </c>
      <c r="BZ186" s="112">
        <v>0.3</v>
      </c>
      <c r="CA186" s="112">
        <v>3</v>
      </c>
      <c r="CB186" s="290">
        <v>187.58</v>
      </c>
      <c r="CC186" s="112">
        <v>0.34200000000000003</v>
      </c>
      <c r="CD186" s="112">
        <v>2</v>
      </c>
      <c r="CE186" s="112">
        <v>0</v>
      </c>
      <c r="CF186" s="112">
        <v>0</v>
      </c>
      <c r="CG186" s="112">
        <v>2</v>
      </c>
      <c r="CH186" s="112">
        <v>41</v>
      </c>
      <c r="CI186" s="112">
        <v>20</v>
      </c>
      <c r="CJ186" s="290">
        <v>239.18</v>
      </c>
      <c r="CK186" s="118">
        <v>1</v>
      </c>
      <c r="CL186" s="111">
        <f t="shared" si="19"/>
        <v>-3.4781926371542538E-2</v>
      </c>
      <c r="CM186" s="111">
        <v>-77.730999999999995</v>
      </c>
      <c r="CN186" s="111">
        <v>167.5881</v>
      </c>
      <c r="CO186" s="112">
        <v>23</v>
      </c>
      <c r="CP186" s="112">
        <v>55</v>
      </c>
      <c r="CQ186" s="112">
        <v>45</v>
      </c>
      <c r="CT186" s="118"/>
      <c r="DA186" s="118"/>
      <c r="DC186" s="118">
        <v>-10.768000000000001</v>
      </c>
    </row>
    <row r="187" spans="1:113">
      <c r="A187" s="56">
        <v>38875</v>
      </c>
      <c r="B187" s="1">
        <v>69.2</v>
      </c>
      <c r="C187" s="1">
        <v>22.5</v>
      </c>
      <c r="D187" s="38">
        <v>40.700000000000003</v>
      </c>
      <c r="E187" s="222">
        <v>6.1</v>
      </c>
      <c r="F187" s="222">
        <v>4.5999999999999996</v>
      </c>
      <c r="G187" s="222">
        <v>-18</v>
      </c>
      <c r="H187" s="222">
        <f>(E187^2+F187^2+G187^2)^0.5</f>
        <v>19.554283418218116</v>
      </c>
      <c r="I187" s="1">
        <v>0.19</v>
      </c>
      <c r="J187" s="27" t="s">
        <v>49</v>
      </c>
      <c r="K187" s="261">
        <v>2312.9</v>
      </c>
      <c r="L187" s="270">
        <v>8.8000000000000007</v>
      </c>
      <c r="M187" s="303">
        <f t="shared" si="18"/>
        <v>2.381405982091827</v>
      </c>
      <c r="N187" s="35">
        <v>2.0560999999999999E-2</v>
      </c>
      <c r="O187" s="4">
        <v>4.8206999999999998E-3</v>
      </c>
      <c r="P187" s="259">
        <v>3.4160999999999997E-2</v>
      </c>
      <c r="Q187" s="1">
        <v>9.6415000000000008E-3</v>
      </c>
      <c r="R187" s="1">
        <v>1.8724E-3</v>
      </c>
      <c r="S187" s="1">
        <v>1.0939000000000001E-3</v>
      </c>
      <c r="T187" s="1">
        <v>2.1118999999999999E-3</v>
      </c>
      <c r="U187" s="1">
        <v>1.2428000000000001E-3</v>
      </c>
      <c r="V187" s="1">
        <v>3.1884000000000001</v>
      </c>
      <c r="W187" s="1">
        <v>2.7082999999999999</v>
      </c>
      <c r="X187" s="303">
        <v>2.9483000000000001</v>
      </c>
      <c r="Y187" s="1">
        <v>0.24005000000000001</v>
      </c>
      <c r="Z187" s="1">
        <v>0.41937999999999998</v>
      </c>
      <c r="AA187" s="1">
        <v>0.42009000000000002</v>
      </c>
      <c r="AB187" s="1">
        <v>0.41992000000000002</v>
      </c>
      <c r="AC187" s="1">
        <v>7.1608999999999996E-4</v>
      </c>
      <c r="AD187" s="1">
        <v>2.4953000000000002E-3</v>
      </c>
      <c r="AE187" s="1">
        <v>0.42603000000000002</v>
      </c>
      <c r="AF187" s="2">
        <v>1.9199999999999999E-5</v>
      </c>
      <c r="AG187" s="1">
        <v>0.43457000000000001</v>
      </c>
      <c r="AH187" s="2">
        <v>2.1399999999999998E-5</v>
      </c>
      <c r="AI187" s="1">
        <v>150</v>
      </c>
      <c r="AJ187" s="1">
        <v>0.44718000000000002</v>
      </c>
      <c r="AK187" s="1">
        <v>0.45634000000000002</v>
      </c>
      <c r="AL187" s="1">
        <v>0.44922000000000001</v>
      </c>
      <c r="AM187" s="1">
        <v>9.1532999999999996E-3</v>
      </c>
      <c r="AN187" s="1">
        <v>2.1364000000000001E-3</v>
      </c>
      <c r="AO187" s="1">
        <v>0.48827999999999999</v>
      </c>
      <c r="AP187" s="2">
        <v>4.0000000000000003E-5</v>
      </c>
      <c r="AQ187" s="1">
        <v>0.50292999999999999</v>
      </c>
      <c r="AR187" s="1">
        <v>1.1123E-4</v>
      </c>
      <c r="AS187" s="2">
        <v>4.2500000000000003E-5</v>
      </c>
      <c r="AT187" s="2">
        <v>4.2400000000000001E-5</v>
      </c>
      <c r="AU187" s="2">
        <v>6.9599999999999998E-5</v>
      </c>
      <c r="AV187" s="2">
        <v>1.1E-5</v>
      </c>
      <c r="AW187" s="2">
        <v>2.0100000000000001E-5</v>
      </c>
      <c r="AX187" s="2">
        <v>2.76E-5</v>
      </c>
      <c r="AY187" s="2">
        <v>9.9399999999999997E-6</v>
      </c>
      <c r="AZ187" s="2">
        <v>8.0299999999999998E-7</v>
      </c>
      <c r="BA187" s="2">
        <v>1.7200000000000001E-5</v>
      </c>
      <c r="BB187" s="2">
        <v>5.6200000000000004E-6</v>
      </c>
      <c r="BC187" s="2">
        <v>3.96E-5</v>
      </c>
      <c r="BD187" s="2">
        <v>3.3299999999999998E-7</v>
      </c>
      <c r="BE187" s="2">
        <v>8.7299999999999994E-5</v>
      </c>
      <c r="BF187" s="2">
        <v>3.01E-5</v>
      </c>
      <c r="BG187" s="2">
        <v>7.8499999999999994E-6</v>
      </c>
      <c r="BH187" s="2">
        <v>4.6199999999999998E-6</v>
      </c>
      <c r="BI187" s="2">
        <v>1.73E-5</v>
      </c>
      <c r="BJ187" s="2">
        <v>1.0499999999999999E-5</v>
      </c>
      <c r="BK187" s="2">
        <v>5.2499999999999997E-6</v>
      </c>
      <c r="BL187" s="2">
        <v>3.01E-6</v>
      </c>
      <c r="BM187" s="1">
        <v>8.4399000000000002E-3</v>
      </c>
      <c r="BN187" s="1">
        <v>3.4854E-3</v>
      </c>
      <c r="BO187" s="1">
        <v>1.9331999999999999E-3</v>
      </c>
      <c r="BP187" s="1">
        <v>2.8930000000000002E-3</v>
      </c>
      <c r="BQ187" s="1">
        <v>2.4131000000000001E-3</v>
      </c>
      <c r="BR187" s="1">
        <v>1.3760000000000001E-3</v>
      </c>
      <c r="BS187" s="1">
        <v>6.7867999999999997E-4</v>
      </c>
      <c r="BT187" s="1">
        <v>6.0269E-3</v>
      </c>
      <c r="BU187" s="1">
        <v>3.7472E-3</v>
      </c>
      <c r="BV187" s="1">
        <v>18.244</v>
      </c>
      <c r="BW187" s="1">
        <v>11.837</v>
      </c>
      <c r="BX187" s="259">
        <v>3.4975999999999998</v>
      </c>
      <c r="BY187" s="1">
        <v>0.14348</v>
      </c>
      <c r="BZ187" s="1">
        <v>0.2</v>
      </c>
      <c r="CA187" s="1">
        <v>2</v>
      </c>
      <c r="CB187" s="261">
        <v>8.4109999999999996</v>
      </c>
      <c r="CC187" s="1">
        <v>0.34499999999999997</v>
      </c>
      <c r="CD187" s="1">
        <v>2</v>
      </c>
      <c r="CE187" s="1">
        <v>0</v>
      </c>
      <c r="CF187" s="1">
        <v>0</v>
      </c>
      <c r="CG187" s="1">
        <v>2</v>
      </c>
      <c r="CH187" s="1">
        <v>9</v>
      </c>
      <c r="CI187" s="1">
        <v>44</v>
      </c>
      <c r="CJ187" s="261">
        <v>504.08</v>
      </c>
      <c r="CK187" s="27">
        <v>1</v>
      </c>
      <c r="CL187" s="9">
        <f t="shared" si="19"/>
        <v>0.31272309356408873</v>
      </c>
      <c r="CM187" s="9">
        <v>48.8461</v>
      </c>
      <c r="CN187" s="9">
        <v>13.7179</v>
      </c>
      <c r="CO187" s="1">
        <v>0</v>
      </c>
      <c r="CP187" s="1">
        <v>6</v>
      </c>
      <c r="CQ187" s="1">
        <v>28</v>
      </c>
      <c r="DC187" s="27">
        <v>2.839</v>
      </c>
    </row>
    <row r="188" spans="1:113" s="7" customFormat="1">
      <c r="A188" s="72"/>
      <c r="D188" s="4"/>
      <c r="E188" s="4"/>
      <c r="F188" s="4"/>
      <c r="G188" s="4"/>
      <c r="H188" s="32"/>
      <c r="I188" s="7">
        <v>0.19</v>
      </c>
      <c r="J188" s="40" t="s">
        <v>43</v>
      </c>
      <c r="K188" s="262">
        <v>2806.2</v>
      </c>
      <c r="L188" s="262">
        <v>331</v>
      </c>
      <c r="M188" s="304">
        <f t="shared" si="18"/>
        <v>4.7080979284369118</v>
      </c>
      <c r="N188" s="73">
        <v>1.6358999999999999E-2</v>
      </c>
      <c r="O188" s="7">
        <v>5.0276000000000001E-3</v>
      </c>
      <c r="P188" s="260">
        <v>2.4615000000000001E-2</v>
      </c>
      <c r="Q188" s="7">
        <v>1.0055E-2</v>
      </c>
      <c r="R188" s="7">
        <v>2.6346999999999998E-3</v>
      </c>
      <c r="S188" s="7">
        <v>1.5384000000000001E-3</v>
      </c>
      <c r="T188" s="7">
        <v>2.8E-3</v>
      </c>
      <c r="U188" s="7">
        <v>1.6459999999999999E-3</v>
      </c>
      <c r="V188" s="7">
        <v>3.7454999999999998</v>
      </c>
      <c r="W188" s="7">
        <v>5.7221000000000002</v>
      </c>
      <c r="X188" s="304">
        <v>4.7337999999999996</v>
      </c>
      <c r="Y188" s="7">
        <v>0.98829</v>
      </c>
      <c r="Z188" s="7">
        <v>0.21215000000000001</v>
      </c>
      <c r="AA188" s="7">
        <v>0.21384</v>
      </c>
      <c r="AB188" s="7">
        <v>0.21240000000000001</v>
      </c>
      <c r="AC188" s="7">
        <v>1.6808000000000001E-3</v>
      </c>
      <c r="AD188" s="7">
        <v>4.0620999999999999E-3</v>
      </c>
      <c r="AE188" s="7">
        <v>0.21729000000000001</v>
      </c>
      <c r="AF188" s="7">
        <v>2.6005000000000001E-4</v>
      </c>
      <c r="AG188" s="7">
        <v>0.22583</v>
      </c>
      <c r="AH188" s="7">
        <v>2.7792000000000002E-4</v>
      </c>
      <c r="AI188" s="7">
        <v>120</v>
      </c>
      <c r="AJ188" s="7">
        <v>0.35682999999999998</v>
      </c>
      <c r="AK188" s="7">
        <v>0.36173</v>
      </c>
      <c r="AL188" s="7">
        <v>0.36132999999999998</v>
      </c>
      <c r="AM188" s="7">
        <v>4.8976000000000002E-3</v>
      </c>
      <c r="AN188" s="7">
        <v>2.2629999999999998E-3</v>
      </c>
      <c r="AO188" s="7">
        <v>0.40039000000000002</v>
      </c>
      <c r="AP188" s="80">
        <v>1.7099999999999999E-5</v>
      </c>
      <c r="AQ188" s="7">
        <v>0.44922000000000001</v>
      </c>
      <c r="AR188" s="80">
        <v>2.3499999999999999E-5</v>
      </c>
      <c r="AS188" s="7">
        <v>1.3954000000000001E-4</v>
      </c>
      <c r="AT188" s="80">
        <v>6.7399999999999998E-5</v>
      </c>
      <c r="AU188" s="80">
        <v>6.4399999999999993E-5</v>
      </c>
      <c r="AV188" s="80">
        <v>3.4E-5</v>
      </c>
      <c r="AW188" s="80">
        <v>1.13E-5</v>
      </c>
      <c r="AX188" s="80">
        <v>3.54E-6</v>
      </c>
      <c r="AY188" s="80">
        <v>3.3699999999999999E-6</v>
      </c>
      <c r="AZ188" s="80">
        <v>4.5399999999999997E-6</v>
      </c>
      <c r="BA188" s="80">
        <v>1.56E-5</v>
      </c>
      <c r="BB188" s="80">
        <v>2.65E-6</v>
      </c>
      <c r="BC188" s="80">
        <v>2.5299999999999998E-5</v>
      </c>
      <c r="BD188" s="80">
        <v>3.4600000000000001E-5</v>
      </c>
      <c r="BE188" s="7">
        <v>2.0295E-4</v>
      </c>
      <c r="BF188" s="7">
        <v>2.2232E-4</v>
      </c>
      <c r="BG188" s="80">
        <v>5.1900000000000003E-6</v>
      </c>
      <c r="BH188" s="80">
        <v>4.0899999999999998E-6</v>
      </c>
      <c r="BI188" s="80">
        <v>1.1E-5</v>
      </c>
      <c r="BJ188" s="80">
        <v>1.2099999999999999E-5</v>
      </c>
      <c r="BK188" s="80">
        <v>6.19E-6</v>
      </c>
      <c r="BL188" s="80">
        <v>6.2500000000000003E-6</v>
      </c>
      <c r="BM188" s="7">
        <v>7.8562000000000007E-3</v>
      </c>
      <c r="BN188" s="7">
        <v>2.6345000000000001E-3</v>
      </c>
      <c r="BO188" s="7">
        <v>3.0035999999999999E-3</v>
      </c>
      <c r="BP188" s="7">
        <v>3.7907000000000001E-3</v>
      </c>
      <c r="BQ188" s="7">
        <v>3.3971000000000001E-3</v>
      </c>
      <c r="BR188" s="7">
        <v>1.5705999999999999E-3</v>
      </c>
      <c r="BS188" s="7">
        <v>5.5657999999999999E-4</v>
      </c>
      <c r="BT188" s="7">
        <v>4.4590999999999997E-3</v>
      </c>
      <c r="BU188" s="7">
        <v>3.0671000000000001E-3</v>
      </c>
      <c r="BV188" s="7">
        <v>9.3428000000000004</v>
      </c>
      <c r="BW188" s="7">
        <v>6.6577000000000002</v>
      </c>
      <c r="BX188" s="260">
        <v>2.3126000000000002</v>
      </c>
      <c r="BY188" s="7">
        <v>0.28028999999999998</v>
      </c>
      <c r="BZ188" s="7">
        <v>0.1</v>
      </c>
      <c r="CA188" s="7">
        <v>1.5</v>
      </c>
      <c r="CB188" s="262">
        <v>335.02</v>
      </c>
      <c r="CC188" s="7">
        <v>0.377</v>
      </c>
      <c r="CD188" s="7">
        <v>2</v>
      </c>
      <c r="CE188" s="7">
        <v>25</v>
      </c>
      <c r="CF188" s="7">
        <v>0</v>
      </c>
      <c r="CG188" s="7">
        <v>2</v>
      </c>
      <c r="CH188" s="7">
        <v>46</v>
      </c>
      <c r="CI188" s="7">
        <v>15</v>
      </c>
      <c r="CJ188" s="262">
        <v>428.98</v>
      </c>
      <c r="CK188" s="40">
        <v>1</v>
      </c>
      <c r="CL188" s="58">
        <f t="shared" si="19"/>
        <v>0.29270887660373418</v>
      </c>
      <c r="CM188" s="7">
        <v>50.4086</v>
      </c>
      <c r="CN188" s="7">
        <v>58.034300000000002</v>
      </c>
      <c r="CO188" s="7">
        <v>0</v>
      </c>
      <c r="CP188" s="7">
        <v>6</v>
      </c>
      <c r="CQ188" s="7">
        <v>28</v>
      </c>
      <c r="CT188" s="40"/>
      <c r="DA188" s="40"/>
      <c r="DC188" s="40">
        <v>-15.925000000000001</v>
      </c>
    </row>
    <row r="189" spans="1:113">
      <c r="A189" s="56">
        <v>38745</v>
      </c>
      <c r="B189" s="1">
        <v>-51.7</v>
      </c>
      <c r="C189" s="1">
        <v>56.4</v>
      </c>
      <c r="D189" s="223">
        <v>37</v>
      </c>
      <c r="E189" s="224">
        <v>8.4</v>
      </c>
      <c r="F189" s="224">
        <v>-16.399999999999999</v>
      </c>
      <c r="G189" s="224">
        <v>3.2</v>
      </c>
      <c r="H189" s="222">
        <f>(E189^2+F189^2+G189^2)^0.5</f>
        <v>18.701871564097534</v>
      </c>
      <c r="I189" s="1">
        <v>1.8</v>
      </c>
      <c r="J189" s="27" t="s">
        <v>68</v>
      </c>
      <c r="K189" s="261">
        <v>3636.8</v>
      </c>
      <c r="L189" s="270">
        <v>143.6</v>
      </c>
      <c r="M189" s="303">
        <f t="shared" si="18"/>
        <v>1.3653368285956147</v>
      </c>
      <c r="N189" s="35">
        <v>1.4560999999999999E-2</v>
      </c>
      <c r="O189" s="4">
        <v>5.3575000000000003E-3</v>
      </c>
      <c r="P189" s="259">
        <v>2.1186E-2</v>
      </c>
      <c r="Q189" s="1">
        <v>1.0715000000000001E-2</v>
      </c>
      <c r="R189" s="1">
        <v>3.3289000000000001E-3</v>
      </c>
      <c r="S189" s="1">
        <v>1.9796000000000002E-3</v>
      </c>
      <c r="T189" s="1">
        <v>3.6984000000000001E-3</v>
      </c>
      <c r="U189" s="1">
        <v>2.2090999999999999E-3</v>
      </c>
      <c r="V189" s="1">
        <v>1.794</v>
      </c>
      <c r="W189" s="1">
        <v>1.2851999999999999</v>
      </c>
      <c r="X189" s="303">
        <v>1.5396000000000001</v>
      </c>
      <c r="Y189" s="1">
        <v>0.25441000000000003</v>
      </c>
      <c r="Z189" s="1">
        <v>0.72851999999999995</v>
      </c>
      <c r="AA189" s="1">
        <v>0.73365999999999998</v>
      </c>
      <c r="AB189" s="1">
        <v>0.73241999999999996</v>
      </c>
      <c r="AC189" s="1">
        <v>5.1365999999999998E-3</v>
      </c>
      <c r="AD189" s="1">
        <v>7.0058000000000002E-4</v>
      </c>
      <c r="AE189" s="1">
        <v>0.73729999999999996</v>
      </c>
      <c r="AF189" s="2">
        <v>9.8099999999999999E-5</v>
      </c>
      <c r="AG189" s="1">
        <v>0.76171999999999995</v>
      </c>
      <c r="AH189" s="2">
        <v>6.4300000000000004E-5</v>
      </c>
      <c r="AI189" s="1">
        <v>80</v>
      </c>
      <c r="AJ189" s="1">
        <v>0.40359</v>
      </c>
      <c r="AK189" s="1">
        <v>0.42757000000000001</v>
      </c>
      <c r="AL189" s="1">
        <v>0.41992000000000002</v>
      </c>
      <c r="AM189" s="1">
        <v>2.3973000000000001E-2</v>
      </c>
      <c r="AN189" s="1">
        <v>3.4967000000000002E-3</v>
      </c>
      <c r="AO189" s="1">
        <v>0.43945000000000001</v>
      </c>
      <c r="AP189" s="1">
        <v>7.0111999999999996E-4</v>
      </c>
      <c r="AQ189" s="1">
        <v>0.45898</v>
      </c>
      <c r="AR189" s="1">
        <v>1.9085E-4</v>
      </c>
      <c r="AS189" s="1">
        <v>1.6571000000000001E-4</v>
      </c>
      <c r="AT189" s="1">
        <v>1.4213E-4</v>
      </c>
      <c r="AU189" s="1">
        <v>3.9199999999999999E-3</v>
      </c>
      <c r="AV189" s="1">
        <v>2.7012E-3</v>
      </c>
      <c r="AW189" s="1">
        <v>2.7001E-4</v>
      </c>
      <c r="AX189" s="1">
        <v>3.4323999999999997E-4</v>
      </c>
      <c r="AY189" s="1">
        <v>1.9385E-4</v>
      </c>
      <c r="AZ189" s="1">
        <v>2.0221E-4</v>
      </c>
      <c r="BA189" s="2">
        <v>8.3200000000000003E-5</v>
      </c>
      <c r="BB189" s="2">
        <v>8.6899999999999998E-5</v>
      </c>
      <c r="BC189" s="1">
        <v>7.4162000000000002E-4</v>
      </c>
      <c r="BD189" s="1">
        <v>4.7263999999999997E-4</v>
      </c>
      <c r="BE189" s="1">
        <v>6.2903999999999998E-3</v>
      </c>
      <c r="BF189" s="1">
        <v>6.4840000000000002E-3</v>
      </c>
      <c r="BG189" s="1">
        <v>6.3562000000000004E-4</v>
      </c>
      <c r="BH189" s="1">
        <v>3.6622E-4</v>
      </c>
      <c r="BI189" s="1">
        <v>1.3464999999999999E-4</v>
      </c>
      <c r="BJ189" s="1">
        <v>1.4655000000000001E-4</v>
      </c>
      <c r="BK189" s="2">
        <v>7.3399999999999995E-5</v>
      </c>
      <c r="BL189" s="1">
        <v>1.3200000000000001E-4</v>
      </c>
      <c r="BM189" s="1">
        <v>3.297E-3</v>
      </c>
      <c r="BN189" s="1">
        <v>2.2648E-3</v>
      </c>
      <c r="BO189" s="1">
        <v>2.5436E-3</v>
      </c>
      <c r="BP189" s="1">
        <v>3.5054000000000001E-3</v>
      </c>
      <c r="BQ189" s="1">
        <v>3.0244999999999998E-3</v>
      </c>
      <c r="BR189" s="1">
        <v>1.7719999999999999E-3</v>
      </c>
      <c r="BS189" s="1">
        <v>6.8008999999999995E-4</v>
      </c>
      <c r="BT189" s="1">
        <v>2.7255999999999998E-4</v>
      </c>
      <c r="BU189" s="1">
        <v>2.8755999999999999E-3</v>
      </c>
      <c r="BV189" s="1">
        <v>6.3642000000000003</v>
      </c>
      <c r="BW189" s="1">
        <v>4.9683000000000002</v>
      </c>
      <c r="BX189" s="259">
        <v>1.0901000000000001</v>
      </c>
      <c r="BY189" s="1">
        <v>0.25051000000000001</v>
      </c>
      <c r="BZ189" s="1">
        <v>0.5</v>
      </c>
      <c r="CA189" s="1">
        <v>1.5</v>
      </c>
      <c r="CB189" s="261">
        <v>143.52000000000001</v>
      </c>
      <c r="CC189" s="1">
        <v>0.34799999999999998</v>
      </c>
      <c r="CD189" s="1">
        <v>6</v>
      </c>
      <c r="CE189" s="1">
        <v>40</v>
      </c>
      <c r="CF189" s="1">
        <v>0</v>
      </c>
      <c r="CG189" s="1">
        <v>6</v>
      </c>
      <c r="CH189" s="1">
        <v>59</v>
      </c>
      <c r="CI189" s="1">
        <v>36</v>
      </c>
      <c r="CJ189" s="261">
        <v>210.2</v>
      </c>
      <c r="CK189" s="27">
        <v>1</v>
      </c>
      <c r="CL189" s="9">
        <f t="shared" si="19"/>
        <v>0.2945254292193068</v>
      </c>
      <c r="CM189" s="9">
        <v>-28.621120000000001</v>
      </c>
      <c r="CN189" s="9">
        <v>25.235230000000001</v>
      </c>
      <c r="CO189" s="1">
        <v>3</v>
      </c>
      <c r="CP189" s="1">
        <v>33</v>
      </c>
      <c r="CQ189" s="1">
        <v>48</v>
      </c>
    </row>
    <row r="190" spans="1:113" s="7" customFormat="1">
      <c r="A190" s="72"/>
      <c r="H190" s="32"/>
      <c r="I190" s="7">
        <v>1.8</v>
      </c>
      <c r="J190" s="40" t="s">
        <v>59</v>
      </c>
      <c r="K190" s="262">
        <v>3720.9</v>
      </c>
      <c r="L190" s="262">
        <v>169.8</v>
      </c>
      <c r="M190" s="304">
        <f>1/AB190</f>
        <v>2.2382380589999551</v>
      </c>
      <c r="N190" s="73">
        <v>5.2414000000000002E-2</v>
      </c>
      <c r="O190" s="7">
        <v>7.3435000000000002E-3</v>
      </c>
      <c r="P190" s="260">
        <v>8.7329000000000004E-2</v>
      </c>
      <c r="Q190" s="7">
        <v>1.4687E-2</v>
      </c>
      <c r="R190" s="7">
        <v>5.7492000000000003E-3</v>
      </c>
      <c r="S190" s="7">
        <v>3.4567999999999999E-3</v>
      </c>
      <c r="T190" s="7">
        <v>8.3014999999999999E-3</v>
      </c>
      <c r="U190" s="7">
        <v>4.9077000000000001E-3</v>
      </c>
      <c r="V190" s="7">
        <v>2.5059</v>
      </c>
      <c r="W190" s="7">
        <v>1.8141</v>
      </c>
      <c r="X190" s="304">
        <v>2.16</v>
      </c>
      <c r="Y190" s="7">
        <v>0.34591</v>
      </c>
      <c r="Z190" s="7">
        <v>0.44664999999999999</v>
      </c>
      <c r="AA190" s="7">
        <v>0.44696000000000002</v>
      </c>
      <c r="AB190" s="7">
        <v>0.44678000000000001</v>
      </c>
      <c r="AC190" s="7">
        <v>3.1031E-4</v>
      </c>
      <c r="AD190" s="7">
        <v>4.4699999999999997E-2</v>
      </c>
      <c r="AE190" s="7">
        <v>0.46143000000000001</v>
      </c>
      <c r="AF190" s="7">
        <v>2.9499999999999999E-3</v>
      </c>
      <c r="AG190" s="7">
        <v>0.47363</v>
      </c>
      <c r="AH190" s="7">
        <v>2.4924999999999999E-3</v>
      </c>
      <c r="AI190" s="7">
        <v>120</v>
      </c>
      <c r="AJ190" s="7">
        <v>0.63422000000000001</v>
      </c>
      <c r="AK190" s="7">
        <v>0.64502000000000004</v>
      </c>
      <c r="AL190" s="7">
        <v>0.63965000000000005</v>
      </c>
      <c r="AM190" s="7">
        <v>1.0806E-2</v>
      </c>
      <c r="AN190" s="7">
        <v>9.1681999999999996E-3</v>
      </c>
      <c r="AO190" s="7">
        <v>0.65429999999999999</v>
      </c>
      <c r="AP190" s="7">
        <v>1.1599E-3</v>
      </c>
      <c r="AQ190" s="7">
        <v>0.69823999999999997</v>
      </c>
      <c r="AR190" s="7">
        <v>9.5733000000000005E-4</v>
      </c>
      <c r="AS190" s="7">
        <v>4.1507000000000002E-4</v>
      </c>
      <c r="AT190" s="7">
        <v>4.6422999999999999E-4</v>
      </c>
      <c r="AU190" s="7">
        <v>5.2069999999999998E-3</v>
      </c>
      <c r="AV190" s="7">
        <v>1.1094000000000001E-4</v>
      </c>
      <c r="AW190" s="7">
        <v>1.7876999999999999E-3</v>
      </c>
      <c r="AX190" s="7">
        <v>7.5067000000000005E-4</v>
      </c>
      <c r="AY190" s="7">
        <v>1.6379E-4</v>
      </c>
      <c r="AZ190" s="7">
        <v>1.5966999999999999E-4</v>
      </c>
      <c r="BA190" s="80">
        <v>6.3600000000000001E-5</v>
      </c>
      <c r="BB190" s="80">
        <v>8.1899999999999999E-5</v>
      </c>
      <c r="BC190" s="7">
        <v>7.1526000000000001E-4</v>
      </c>
      <c r="BD190" s="7">
        <v>1.2581000000000001E-3</v>
      </c>
      <c r="BE190" s="7">
        <v>2.2211999999999999E-2</v>
      </c>
      <c r="BF190" s="7">
        <v>2.6179000000000001E-2</v>
      </c>
      <c r="BG190" s="7">
        <v>1.2631999999999999E-3</v>
      </c>
      <c r="BH190" s="7">
        <v>9.9756999999999992E-4</v>
      </c>
      <c r="BI190" s="7">
        <v>6.2135000000000001E-4</v>
      </c>
      <c r="BJ190" s="7">
        <v>5.3841000000000002E-4</v>
      </c>
      <c r="BK190" s="7">
        <v>3.0629000000000002E-4</v>
      </c>
      <c r="BL190" s="7">
        <v>2.8917999999999999E-4</v>
      </c>
      <c r="BM190" s="7">
        <v>5.1908000000000003E-2</v>
      </c>
      <c r="BN190" s="7">
        <v>2.8187E-2</v>
      </c>
      <c r="BO190" s="7">
        <v>1.6788000000000001E-2</v>
      </c>
      <c r="BP190" s="7">
        <v>3.3263000000000001E-2</v>
      </c>
      <c r="BQ190" s="7">
        <v>2.5026E-2</v>
      </c>
      <c r="BR190" s="7">
        <v>2.9857999999999999E-2</v>
      </c>
      <c r="BS190" s="7">
        <v>1.1649E-2</v>
      </c>
      <c r="BT190" s="7">
        <v>2.6882E-2</v>
      </c>
      <c r="BU190" s="7">
        <v>4.1061E-2</v>
      </c>
      <c r="BV190" s="7">
        <v>15.19</v>
      </c>
      <c r="BW190" s="7">
        <v>9.4834999999999994</v>
      </c>
      <c r="BX190" s="260">
        <v>2.0741999999999998</v>
      </c>
      <c r="BY190" s="7">
        <v>0.30403000000000002</v>
      </c>
      <c r="BZ190" s="7">
        <v>0.5</v>
      </c>
      <c r="CA190" s="7">
        <v>2</v>
      </c>
      <c r="CB190" s="262">
        <v>171.17</v>
      </c>
      <c r="CC190" s="7">
        <v>0.34399999999999997</v>
      </c>
      <c r="CD190" s="7">
        <v>6</v>
      </c>
      <c r="CE190" s="7">
        <v>50</v>
      </c>
      <c r="CF190" s="7">
        <v>0</v>
      </c>
      <c r="CG190" s="7">
        <v>7</v>
      </c>
      <c r="CH190" s="7">
        <v>4</v>
      </c>
      <c r="CI190" s="7">
        <v>1</v>
      </c>
      <c r="CJ190" s="262">
        <v>372.24</v>
      </c>
      <c r="CK190" s="40">
        <v>1</v>
      </c>
      <c r="CL190" s="58">
        <f t="shared" si="19"/>
        <v>0.29500515341314515</v>
      </c>
      <c r="CM190" s="58">
        <v>-19.010860000000001</v>
      </c>
      <c r="CN190" s="58">
        <v>47.305019999999999</v>
      </c>
      <c r="CO190" s="7">
        <v>3</v>
      </c>
      <c r="CP190" s="7">
        <v>33</v>
      </c>
      <c r="CQ190" s="7">
        <v>48</v>
      </c>
      <c r="CT190" s="40"/>
      <c r="DA190" s="40"/>
      <c r="DC190" s="40"/>
    </row>
    <row r="191" spans="1:113">
      <c r="A191" s="56">
        <v>38233</v>
      </c>
      <c r="B191" s="1">
        <v>-67.64</v>
      </c>
      <c r="C191" s="1">
        <v>18.829999999999998</v>
      </c>
      <c r="I191" s="1">
        <v>13</v>
      </c>
      <c r="J191" s="27" t="s">
        <v>97</v>
      </c>
      <c r="K191" s="261">
        <v>1088.4000000000001</v>
      </c>
      <c r="L191" s="270">
        <v>85.3</v>
      </c>
      <c r="M191" s="321">
        <f t="shared" si="18"/>
        <v>40.96010485786843</v>
      </c>
      <c r="N191" s="206">
        <v>0.47869</v>
      </c>
      <c r="O191" s="4">
        <v>2.4500999999999998E-2</v>
      </c>
      <c r="P191" s="259">
        <v>0.82072999999999996</v>
      </c>
      <c r="Q191" s="1">
        <v>4.9001999999999997E-2</v>
      </c>
      <c r="R191" s="1">
        <v>1.9954E-2</v>
      </c>
      <c r="S191" s="1">
        <v>1.1480000000000001E-2</v>
      </c>
      <c r="T191" s="1">
        <v>2.5921E-2</v>
      </c>
      <c r="U191" s="1">
        <v>1.5493E-2</v>
      </c>
      <c r="V191" s="1">
        <v>39.246000000000002</v>
      </c>
      <c r="W191" s="1">
        <v>52.197000000000003</v>
      </c>
      <c r="X191" s="303">
        <v>45.720999999999997</v>
      </c>
      <c r="Y191" s="1">
        <v>6.4753999999999996</v>
      </c>
      <c r="Z191" s="1">
        <v>2.4393999999999999E-2</v>
      </c>
      <c r="AA191" s="1">
        <v>2.4427999999999998E-2</v>
      </c>
      <c r="AB191" s="1">
        <v>2.4414000000000002E-2</v>
      </c>
      <c r="AC191" s="2">
        <v>3.4100000000000002E-5</v>
      </c>
      <c r="AD191" s="1">
        <v>13.25</v>
      </c>
      <c r="AE191" s="1">
        <v>3.6621000000000001E-2</v>
      </c>
      <c r="AF191" s="1">
        <v>8.9453000000000005E-2</v>
      </c>
      <c r="AG191" s="1">
        <v>5.3711000000000002E-2</v>
      </c>
      <c r="AH191" s="1">
        <v>1.0357999999999999E-2</v>
      </c>
      <c r="AI191" s="1">
        <v>500</v>
      </c>
      <c r="AJ191" s="1">
        <v>3.2773999999999998E-2</v>
      </c>
      <c r="AK191" s="1">
        <v>3.3034000000000001E-2</v>
      </c>
      <c r="AL191" s="1">
        <v>3.2959000000000002E-2</v>
      </c>
      <c r="AM191" s="1">
        <v>2.6043000000000003E-4</v>
      </c>
      <c r="AN191" s="1">
        <v>9.8804999999999996</v>
      </c>
      <c r="AO191" s="1">
        <v>4.2724999999999999E-2</v>
      </c>
      <c r="AP191" s="1">
        <v>3.4612999999999998E-2</v>
      </c>
      <c r="AQ191" s="1">
        <v>8.3007999999999998E-2</v>
      </c>
      <c r="AR191" s="1">
        <v>5.9274999999999996E-3</v>
      </c>
      <c r="AS191" s="1">
        <v>6.3996999999999998E-2</v>
      </c>
      <c r="AT191" s="1">
        <v>3.3201000000000001E-2</v>
      </c>
      <c r="AU191" s="1">
        <v>4.4202999999999999E-2</v>
      </c>
      <c r="AV191" s="1">
        <v>1.01E-2</v>
      </c>
      <c r="AW191" s="1">
        <v>6.1660000000000003E-4</v>
      </c>
      <c r="AX191" s="1">
        <v>7.2126000000000004E-4</v>
      </c>
      <c r="AY191" s="2">
        <v>1.0699999999999999E-5</v>
      </c>
      <c r="AZ191" s="2">
        <v>9.6800000000000005E-6</v>
      </c>
      <c r="BA191" s="2">
        <v>3.65E-5</v>
      </c>
      <c r="BB191" s="2">
        <v>1.7499999999999998E-5</v>
      </c>
      <c r="BC191" s="1">
        <v>0.10512000000000001</v>
      </c>
      <c r="BD191" s="1">
        <v>9.0596999999999997E-2</v>
      </c>
      <c r="BE191" s="1">
        <v>1.9227999999999999E-2</v>
      </c>
      <c r="BF191" s="1">
        <v>1.1591000000000001E-2</v>
      </c>
      <c r="BG191" s="1">
        <v>4.9596000000000004E-4</v>
      </c>
      <c r="BH191" s="1">
        <v>2.0127E-4</v>
      </c>
      <c r="BI191" s="2">
        <v>9.31E-5</v>
      </c>
      <c r="BJ191" s="2">
        <v>8.5000000000000006E-5</v>
      </c>
      <c r="BK191" s="2">
        <v>2.6999999999999999E-5</v>
      </c>
      <c r="BL191" s="2">
        <v>2.87E-5</v>
      </c>
      <c r="BM191" s="1">
        <v>13.038</v>
      </c>
      <c r="BN191" s="1">
        <v>0.53847999999999996</v>
      </c>
      <c r="BO191" s="1">
        <v>0.56254000000000004</v>
      </c>
      <c r="BP191" s="1">
        <v>0.77239000000000002</v>
      </c>
      <c r="BQ191" s="1">
        <v>0.66746000000000005</v>
      </c>
      <c r="BR191" s="1">
        <v>5.6371999999999998E-2</v>
      </c>
      <c r="BS191" s="1">
        <v>0.14838999999999999</v>
      </c>
      <c r="BT191" s="1">
        <v>12.37</v>
      </c>
      <c r="BU191" s="1">
        <v>0.54142000000000001</v>
      </c>
      <c r="BV191" s="1">
        <v>41.13</v>
      </c>
      <c r="BW191" s="1">
        <v>23.79</v>
      </c>
      <c r="BX191" s="259">
        <v>19.533000000000001</v>
      </c>
      <c r="BY191" s="1">
        <v>0.76082000000000005</v>
      </c>
      <c r="BZ191" s="1">
        <v>1.4999999999999999E-2</v>
      </c>
      <c r="CA191" s="1">
        <v>0.08</v>
      </c>
      <c r="CB191" s="261">
        <v>91.227999999999994</v>
      </c>
      <c r="CC191" s="1">
        <v>0.36</v>
      </c>
      <c r="CD191" s="1">
        <v>12</v>
      </c>
      <c r="CE191" s="1">
        <v>22</v>
      </c>
      <c r="CF191" s="1">
        <v>0</v>
      </c>
      <c r="CG191" s="1">
        <v>13</v>
      </c>
      <c r="CH191" s="1">
        <v>18</v>
      </c>
      <c r="CI191" s="1">
        <v>45</v>
      </c>
      <c r="CJ191" s="261">
        <v>1149.5999999999999</v>
      </c>
      <c r="CK191" s="27">
        <v>1</v>
      </c>
      <c r="CL191" s="1">
        <f>K191/(((CG191*3600)+(CH191*60)+CI191)-((CO191*3600)+(CP191*60)+CQ191))</f>
        <v>0.25423966362999301</v>
      </c>
      <c r="CM191" s="1">
        <v>-70.662000000000006</v>
      </c>
      <c r="CN191" s="1">
        <v>-8.3209999999999997</v>
      </c>
      <c r="CO191" s="1">
        <v>12</v>
      </c>
      <c r="CP191" s="1">
        <v>7</v>
      </c>
      <c r="CQ191" s="1">
        <v>24</v>
      </c>
      <c r="CV191" s="27"/>
    </row>
    <row r="192" spans="1:113">
      <c r="I192" s="1">
        <v>13</v>
      </c>
      <c r="J192" s="27" t="s">
        <v>96</v>
      </c>
      <c r="K192" s="261">
        <v>3715.8</v>
      </c>
      <c r="L192" s="270">
        <v>200.5</v>
      </c>
      <c r="M192" s="321">
        <f t="shared" si="18"/>
        <v>21.84550856343936</v>
      </c>
      <c r="N192" s="35">
        <v>0.52139000000000002</v>
      </c>
      <c r="O192" s="4">
        <v>9.0755000000000002E-2</v>
      </c>
      <c r="P192" s="259">
        <v>0.91090000000000004</v>
      </c>
      <c r="Q192" s="1">
        <v>0.18151</v>
      </c>
      <c r="R192" s="1">
        <v>1.0196999999999999E-2</v>
      </c>
      <c r="S192" s="1">
        <v>6.0851999999999998E-3</v>
      </c>
      <c r="T192" s="1">
        <v>1.4305E-2</v>
      </c>
      <c r="U192" s="1">
        <v>8.5824000000000004E-3</v>
      </c>
      <c r="V192" s="1">
        <v>20.248000000000001</v>
      </c>
      <c r="W192" s="1">
        <v>21.062999999999999</v>
      </c>
      <c r="X192" s="303">
        <v>20.655999999999999</v>
      </c>
      <c r="Y192" s="1">
        <v>0.40743000000000001</v>
      </c>
      <c r="Z192" s="1">
        <v>4.5658999999999998E-2</v>
      </c>
      <c r="AA192" s="1">
        <v>4.5841E-2</v>
      </c>
      <c r="AB192" s="1">
        <v>4.5775999999999997E-2</v>
      </c>
      <c r="AC192" s="1">
        <v>1.8280999999999999E-4</v>
      </c>
      <c r="AD192" s="1">
        <v>7.2375999999999996</v>
      </c>
      <c r="AE192" s="1">
        <v>0.12085</v>
      </c>
      <c r="AF192" s="1">
        <v>3.5742999999999999E-3</v>
      </c>
      <c r="AG192" s="1">
        <v>0.14099</v>
      </c>
      <c r="AH192" s="1">
        <v>3.4399999999999999E-3</v>
      </c>
      <c r="AI192" s="1">
        <v>150</v>
      </c>
      <c r="AJ192" s="1">
        <v>4.8547E-2</v>
      </c>
      <c r="AK192" s="1">
        <v>4.9210999999999998E-2</v>
      </c>
      <c r="AL192" s="1">
        <v>4.8828000000000003E-2</v>
      </c>
      <c r="AM192" s="1">
        <v>6.6365E-4</v>
      </c>
      <c r="AN192" s="1">
        <v>11.098000000000001</v>
      </c>
      <c r="AO192" s="1">
        <v>0.16602</v>
      </c>
      <c r="AP192" s="1">
        <v>5.3842999999999999E-3</v>
      </c>
      <c r="AQ192" s="1">
        <v>0.30762</v>
      </c>
      <c r="AR192" s="1">
        <v>1.6636999999999999E-4</v>
      </c>
      <c r="AS192" s="1">
        <v>7.8190999999999997E-2</v>
      </c>
      <c r="AT192" s="1">
        <v>9.4272999999999996E-2</v>
      </c>
      <c r="AU192" s="1">
        <v>1.2432000000000001E-3</v>
      </c>
      <c r="AV192" s="1">
        <v>9.6478999999999998E-4</v>
      </c>
      <c r="AW192" s="2">
        <v>5.3100000000000003E-5</v>
      </c>
      <c r="AX192" s="2">
        <v>6.05E-5</v>
      </c>
      <c r="AY192" s="2">
        <v>5.0900000000000004E-6</v>
      </c>
      <c r="AZ192" s="2">
        <v>6.3400000000000003E-6</v>
      </c>
      <c r="BA192" s="2">
        <v>3.27E-6</v>
      </c>
      <c r="BB192" s="2">
        <v>3.32E-6</v>
      </c>
      <c r="BC192" s="1">
        <v>5.2481E-2</v>
      </c>
      <c r="BD192" s="1">
        <v>6.1802999999999997E-2</v>
      </c>
      <c r="BE192" s="1">
        <v>1.4687000000000001E-3</v>
      </c>
      <c r="BF192" s="1">
        <v>1.8801E-3</v>
      </c>
      <c r="BG192" s="2">
        <v>3.96E-5</v>
      </c>
      <c r="BH192" s="2">
        <v>2.9099999999999999E-5</v>
      </c>
      <c r="BI192" s="2">
        <v>5.75E-6</v>
      </c>
      <c r="BJ192" s="2">
        <v>5.49E-6</v>
      </c>
      <c r="BK192" s="2">
        <v>2.4099999999999998E-6</v>
      </c>
      <c r="BL192" s="2">
        <v>2.4899999999999999E-6</v>
      </c>
      <c r="BM192" s="1">
        <v>9.3327000000000009</v>
      </c>
      <c r="BN192" s="1">
        <v>3.3149000000000002</v>
      </c>
      <c r="BO192" s="1">
        <v>0.16211999999999999</v>
      </c>
      <c r="BP192" s="1">
        <v>0.26411000000000001</v>
      </c>
      <c r="BQ192" s="1">
        <v>0.21312</v>
      </c>
      <c r="BR192" s="1">
        <v>0.29620000000000002</v>
      </c>
      <c r="BS192" s="1">
        <v>7.2113999999999998E-2</v>
      </c>
      <c r="BT192" s="1">
        <v>9.1196000000000002</v>
      </c>
      <c r="BU192" s="1">
        <v>3.3281000000000001</v>
      </c>
      <c r="BV192" s="1">
        <v>89.332999999999998</v>
      </c>
      <c r="BW192" s="1">
        <v>56.206000000000003</v>
      </c>
      <c r="BX192" s="259">
        <v>43.792000000000002</v>
      </c>
      <c r="BY192" s="1">
        <v>2.8999000000000001</v>
      </c>
      <c r="BZ192" s="1">
        <v>0.04</v>
      </c>
      <c r="CA192" s="1">
        <v>3</v>
      </c>
      <c r="CB192" s="261">
        <v>213.16</v>
      </c>
      <c r="CC192" s="1">
        <v>0.33900000000000002</v>
      </c>
      <c r="CD192" s="1">
        <v>14</v>
      </c>
      <c r="CE192" s="1">
        <v>10</v>
      </c>
      <c r="CF192" s="1">
        <v>0</v>
      </c>
      <c r="CG192" s="1">
        <v>15</v>
      </c>
      <c r="CH192" s="1">
        <v>54</v>
      </c>
      <c r="CI192" s="1">
        <v>2</v>
      </c>
      <c r="CJ192" s="261">
        <v>1119.2</v>
      </c>
      <c r="CK192" s="1">
        <v>1</v>
      </c>
      <c r="CL192" s="1">
        <f>K192/(((CG192*3600)+(CH192*60)+CI192)-((CO192*3600)+(CP192*60)+CQ192))</f>
        <v>0.27326077364318285</v>
      </c>
      <c r="CM192" s="63">
        <v>-77.730999999999995</v>
      </c>
      <c r="CN192" s="63">
        <v>167.5881</v>
      </c>
      <c r="CO192" s="1">
        <v>12</v>
      </c>
      <c r="CP192" s="1">
        <v>7</v>
      </c>
      <c r="CQ192" s="1">
        <v>24</v>
      </c>
      <c r="CR192" s="27"/>
    </row>
    <row r="193" spans="1:107" s="7" customFormat="1">
      <c r="A193" s="72"/>
      <c r="I193" s="7">
        <v>13</v>
      </c>
      <c r="J193" s="40" t="s">
        <v>110</v>
      </c>
      <c r="K193" s="262">
        <v>5394.1</v>
      </c>
      <c r="L193" s="262">
        <v>179.7</v>
      </c>
      <c r="M193" s="304">
        <f t="shared" si="18"/>
        <v>14.499057561258518</v>
      </c>
      <c r="N193" s="73">
        <v>0.127</v>
      </c>
      <c r="O193" s="7">
        <v>3.6679000000000003E-2</v>
      </c>
      <c r="P193" s="260">
        <v>0.20909</v>
      </c>
      <c r="Q193" s="7">
        <v>7.3358000000000007E-2</v>
      </c>
      <c r="R193" s="7">
        <v>2.0511999999999999E-2</v>
      </c>
      <c r="S193" s="7">
        <v>1.2112E-2</v>
      </c>
      <c r="T193" s="7">
        <v>2.5087999999999999E-2</v>
      </c>
      <c r="U193" s="7">
        <v>1.4808E-2</v>
      </c>
      <c r="V193" s="7">
        <v>14.898</v>
      </c>
      <c r="W193" s="7">
        <v>11.382999999999999</v>
      </c>
      <c r="X193" s="304">
        <v>13.141</v>
      </c>
      <c r="Y193" s="7">
        <v>1.7573000000000001</v>
      </c>
      <c r="Z193" s="7">
        <v>6.8610000000000004E-2</v>
      </c>
      <c r="AA193" s="7">
        <v>6.9443000000000005E-2</v>
      </c>
      <c r="AB193" s="7">
        <v>6.8970000000000004E-2</v>
      </c>
      <c r="AC193" s="7">
        <v>8.3292000000000001E-4</v>
      </c>
      <c r="AD193" s="7">
        <v>0.35864000000000001</v>
      </c>
      <c r="AE193" s="7">
        <v>7.0801000000000003E-2</v>
      </c>
      <c r="AF193" s="7">
        <v>2.0048E-2</v>
      </c>
      <c r="AG193" s="7">
        <v>7.2632000000000002E-2</v>
      </c>
      <c r="AH193" s="7">
        <v>0.11484</v>
      </c>
      <c r="AI193" s="7">
        <v>150</v>
      </c>
      <c r="AJ193" s="7">
        <v>5.8249000000000002E-2</v>
      </c>
      <c r="AK193" s="7">
        <v>8.6225999999999997E-2</v>
      </c>
      <c r="AL193" s="7">
        <v>7.3242000000000002E-2</v>
      </c>
      <c r="AM193" s="7">
        <v>2.7976999999999998E-2</v>
      </c>
      <c r="AN193" s="7">
        <v>0.29114000000000001</v>
      </c>
      <c r="AO193" s="7">
        <v>0.13184000000000001</v>
      </c>
      <c r="AP193" s="7">
        <v>1.2818E-2</v>
      </c>
      <c r="AQ193" s="7">
        <v>0.15625</v>
      </c>
      <c r="AR193" s="7">
        <v>5.6451000000000001E-3</v>
      </c>
      <c r="AS193" s="7">
        <v>4.9068000000000001E-2</v>
      </c>
      <c r="AT193" s="7">
        <v>6.7872000000000002E-2</v>
      </c>
      <c r="AU193" s="7">
        <v>6.9921999999999996E-3</v>
      </c>
      <c r="AV193" s="7">
        <v>4.7447000000000001E-3</v>
      </c>
      <c r="AW193" s="7">
        <v>2.3519E-4</v>
      </c>
      <c r="AX193" s="80">
        <v>8.1000000000000004E-5</v>
      </c>
      <c r="AY193" s="80">
        <v>2.0000000000000002E-5</v>
      </c>
      <c r="AZ193" s="80">
        <v>2.6800000000000001E-5</v>
      </c>
      <c r="BA193" s="80">
        <v>2.6800000000000001E-5</v>
      </c>
      <c r="BB193" s="80">
        <v>3.3500000000000001E-5</v>
      </c>
      <c r="BC193" s="7">
        <v>5.7334000000000003E-2</v>
      </c>
      <c r="BD193" s="7">
        <v>9.2685000000000003E-2</v>
      </c>
      <c r="BE193" s="7">
        <v>5.8481999999999996E-3</v>
      </c>
      <c r="BF193" s="7">
        <v>3.5322000000000001E-3</v>
      </c>
      <c r="BG193" s="7">
        <v>1.4514000000000001E-4</v>
      </c>
      <c r="BH193" s="80">
        <v>9.0299999999999999E-5</v>
      </c>
      <c r="BI193" s="80">
        <v>8.7000000000000001E-5</v>
      </c>
      <c r="BJ193" s="80">
        <v>7.5500000000000006E-5</v>
      </c>
      <c r="BK193" s="80">
        <v>7.5400000000000003E-5</v>
      </c>
      <c r="BL193" s="80">
        <v>8.0400000000000003E-5</v>
      </c>
      <c r="BM193" s="7">
        <v>1.4256</v>
      </c>
      <c r="BN193" s="7">
        <v>0.46597</v>
      </c>
      <c r="BO193" s="7">
        <v>0.54893999999999998</v>
      </c>
      <c r="BP193" s="7">
        <v>0.90353000000000006</v>
      </c>
      <c r="BQ193" s="7">
        <v>0.72623000000000004</v>
      </c>
      <c r="BR193" s="7">
        <v>0.37752000000000002</v>
      </c>
      <c r="BS193" s="7">
        <v>0.25073000000000001</v>
      </c>
      <c r="BT193" s="7">
        <v>0.69933999999999996</v>
      </c>
      <c r="BU193" s="7">
        <v>0.59970999999999997</v>
      </c>
      <c r="BV193" s="7">
        <v>10.194000000000001</v>
      </c>
      <c r="BW193" s="7">
        <v>7.0015000000000001</v>
      </c>
      <c r="BX193" s="260">
        <v>1.9630000000000001</v>
      </c>
      <c r="BY193" s="7">
        <v>0.17805000000000001</v>
      </c>
      <c r="BZ193" s="7">
        <v>0.02</v>
      </c>
      <c r="CA193" s="7">
        <v>3</v>
      </c>
      <c r="CB193" s="262">
        <v>173.3</v>
      </c>
      <c r="CC193" s="7">
        <v>0.36599999999999999</v>
      </c>
      <c r="CD193" s="7">
        <v>15</v>
      </c>
      <c r="CE193" s="7">
        <v>59</v>
      </c>
      <c r="CF193" s="7">
        <v>53</v>
      </c>
      <c r="CG193" s="7">
        <v>17</v>
      </c>
      <c r="CH193" s="7">
        <v>18</v>
      </c>
      <c r="CI193" s="7">
        <v>4</v>
      </c>
      <c r="CJ193" s="262">
        <v>1211.8</v>
      </c>
      <c r="CK193" s="7">
        <v>1</v>
      </c>
      <c r="CL193" s="7">
        <f>K193/(((CG193*3600)+(CH193*60)+CI193)-((CO193*3600)+(CP193*60)+CQ193))</f>
        <v>0.28938304721030045</v>
      </c>
      <c r="CM193" s="77">
        <v>-19.190999999999999</v>
      </c>
      <c r="CN193" s="77">
        <v>17.577000000000002</v>
      </c>
      <c r="CO193" s="7">
        <v>12</v>
      </c>
      <c r="CP193" s="7">
        <v>7</v>
      </c>
      <c r="CQ193" s="7">
        <v>24</v>
      </c>
      <c r="CV193" s="40"/>
      <c r="DC193" s="40"/>
    </row>
    <row r="194" spans="1:107" s="112" customFormat="1">
      <c r="A194" s="133">
        <v>37707</v>
      </c>
      <c r="B194" s="112">
        <v>42.4</v>
      </c>
      <c r="C194" s="112">
        <v>-86.3</v>
      </c>
      <c r="I194" s="168">
        <v>0.5</v>
      </c>
      <c r="J194" s="118" t="s">
        <v>91</v>
      </c>
      <c r="K194" s="290">
        <v>1142.7</v>
      </c>
      <c r="L194" s="290">
        <v>135.69999999999999</v>
      </c>
      <c r="M194" s="313">
        <f t="shared" si="18"/>
        <v>2.3676484515579128</v>
      </c>
      <c r="N194" s="112">
        <v>8.8452000000000003E-2</v>
      </c>
      <c r="O194" s="112">
        <v>1.5192000000000001E-2</v>
      </c>
      <c r="P194" s="284">
        <v>0.13730000000000001</v>
      </c>
      <c r="Q194" s="112">
        <v>3.0383E-2</v>
      </c>
      <c r="R194" s="112">
        <v>5.4197000000000004E-3</v>
      </c>
      <c r="S194" s="112">
        <v>3.2168000000000001E-3</v>
      </c>
      <c r="T194" s="112">
        <v>5.4089999999999997E-3</v>
      </c>
      <c r="U194" s="112">
        <v>3.1689999999999999E-3</v>
      </c>
      <c r="V194" s="112">
        <v>2.3178000000000001</v>
      </c>
      <c r="W194" s="112">
        <v>1.6887000000000001</v>
      </c>
      <c r="X194" s="313">
        <v>2.0032999999999999</v>
      </c>
      <c r="Y194" s="112">
        <v>0.31458000000000003</v>
      </c>
      <c r="Z194" s="112">
        <v>0.42219000000000001</v>
      </c>
      <c r="AA194" s="112">
        <v>0.42281999999999997</v>
      </c>
      <c r="AB194" s="112">
        <v>0.42236000000000001</v>
      </c>
      <c r="AC194" s="112">
        <v>6.3152E-4</v>
      </c>
      <c r="AD194" s="112">
        <v>2.8230999999999999E-2</v>
      </c>
      <c r="AE194" s="112">
        <v>0.43335000000000001</v>
      </c>
      <c r="AF194" s="112">
        <v>2.7566E-4</v>
      </c>
      <c r="AG194" s="112">
        <v>0.50536999999999999</v>
      </c>
      <c r="AH194" s="132">
        <v>5.3370000000000002E-4</v>
      </c>
      <c r="AI194" s="112">
        <v>60</v>
      </c>
      <c r="AJ194" s="112">
        <v>0.40944999999999998</v>
      </c>
      <c r="AK194" s="112">
        <v>0.42287000000000002</v>
      </c>
      <c r="AL194" s="112">
        <v>0.41016000000000002</v>
      </c>
      <c r="AM194" s="112">
        <v>1.3424E-2</v>
      </c>
      <c r="AN194" s="112">
        <v>3.6484999999999997E-2</v>
      </c>
      <c r="AO194" s="112">
        <v>1.3573999999999999</v>
      </c>
      <c r="AP194" s="132">
        <v>2.0899999999999999E-6</v>
      </c>
      <c r="AQ194" s="112">
        <v>1.4941</v>
      </c>
      <c r="AR194" s="132">
        <v>4.78E-6</v>
      </c>
      <c r="AS194" s="112">
        <v>5.0555000000000001E-4</v>
      </c>
      <c r="AT194" s="132">
        <v>2.5054E-4</v>
      </c>
      <c r="AU194" s="112">
        <v>3.9725999999999997E-3</v>
      </c>
      <c r="AV194" s="112">
        <v>2.4691000000000001E-3</v>
      </c>
      <c r="AW194" s="132">
        <v>1.5099999999999999E-5</v>
      </c>
      <c r="AX194" s="132">
        <v>6.1199999999999999E-6</v>
      </c>
      <c r="AY194" s="132">
        <v>2.55E-5</v>
      </c>
      <c r="AZ194" s="132">
        <v>2.7E-6</v>
      </c>
      <c r="BA194" s="132">
        <v>1.3200000000000001E-5</v>
      </c>
      <c r="BB194" s="132">
        <v>1.43E-5</v>
      </c>
      <c r="BC194" s="112">
        <v>6.3217000000000004E-4</v>
      </c>
      <c r="BD194" s="112">
        <v>8.4862000000000002E-4</v>
      </c>
      <c r="BE194" s="112">
        <v>3.2299999999999998E-3</v>
      </c>
      <c r="BF194" s="112">
        <v>2.6396000000000002E-3</v>
      </c>
      <c r="BG194" s="112">
        <v>2.4709999999999999E-4</v>
      </c>
      <c r="BH194" s="132">
        <v>1.8144E-4</v>
      </c>
      <c r="BI194" s="132">
        <v>2.7699999999999999E-5</v>
      </c>
      <c r="BJ194" s="132">
        <v>3.3500000000000001E-5</v>
      </c>
      <c r="BK194" s="132">
        <v>1.2300000000000001E-5</v>
      </c>
      <c r="BL194" s="132">
        <v>1.7399999999999999E-5</v>
      </c>
      <c r="BM194" s="112">
        <v>0.12263</v>
      </c>
      <c r="BN194" s="112">
        <v>1.3358999999999999E-2</v>
      </c>
      <c r="BO194" s="112">
        <v>1.4015E-2</v>
      </c>
      <c r="BP194" s="112">
        <v>1.6851999999999999E-2</v>
      </c>
      <c r="BQ194" s="112">
        <v>1.5433000000000001E-2</v>
      </c>
      <c r="BR194" s="112">
        <v>2.0449000000000001E-3</v>
      </c>
      <c r="BS194" s="112">
        <v>2.0062999999999999E-3</v>
      </c>
      <c r="BT194" s="112">
        <v>0.10718999999999999</v>
      </c>
      <c r="BU194" s="112">
        <v>1.3514999999999999E-2</v>
      </c>
      <c r="BV194" s="112">
        <v>25.334</v>
      </c>
      <c r="BW194" s="112">
        <v>16.047999999999998</v>
      </c>
      <c r="BX194" s="284">
        <v>7.9457000000000004</v>
      </c>
      <c r="BY194" s="112">
        <v>0.46283999999999997</v>
      </c>
      <c r="BZ194" s="112">
        <v>0.3</v>
      </c>
      <c r="CA194" s="112">
        <v>3</v>
      </c>
      <c r="CB194" s="290">
        <v>151.43</v>
      </c>
      <c r="CC194" s="112">
        <v>0.33500000000000002</v>
      </c>
      <c r="CD194" s="112">
        <v>6</v>
      </c>
      <c r="CE194" s="112">
        <v>30</v>
      </c>
      <c r="CF194" s="112">
        <v>0</v>
      </c>
      <c r="CG194" s="112">
        <v>6</v>
      </c>
      <c r="CH194" s="112">
        <v>56</v>
      </c>
      <c r="CI194" s="112">
        <v>0</v>
      </c>
      <c r="CJ194" s="290">
        <v>449.59</v>
      </c>
      <c r="CK194" s="118">
        <v>1</v>
      </c>
      <c r="CL194" s="112">
        <f>K194/(((CG194*3600)+(CH194*60)+CI194)-((CO194*3600)+(CP194*60)+CQ194))</f>
        <v>0.28856060606060607</v>
      </c>
      <c r="CM194" s="111">
        <v>50.206499999999998</v>
      </c>
      <c r="CN194" s="111">
        <v>-96.011700000000005</v>
      </c>
      <c r="CO194" s="112">
        <v>5</v>
      </c>
      <c r="CP194" s="112">
        <v>50</v>
      </c>
      <c r="CQ194" s="112">
        <v>0</v>
      </c>
      <c r="CT194" s="118"/>
      <c r="CV194" s="118"/>
      <c r="DA194" s="118"/>
      <c r="DC194" s="118"/>
    </row>
    <row r="195" spans="1:107">
      <c r="K195" s="261"/>
      <c r="L195" s="270"/>
      <c r="P195" s="259"/>
      <c r="CK195" s="26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X409"/>
  <sheetViews>
    <sheetView tabSelected="1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D21" sqref="D21"/>
    </sheetView>
  </sheetViews>
  <sheetFormatPr defaultRowHeight="15"/>
  <cols>
    <col min="1" max="1" width="12.42578125" style="26" customWidth="1"/>
    <col min="2" max="2" width="7.28515625" style="1" customWidth="1"/>
    <col min="3" max="3" width="7" style="1" customWidth="1"/>
    <col min="4" max="4" width="8.140625" style="1" customWidth="1"/>
    <col min="5" max="5" width="9.85546875" style="1" customWidth="1"/>
    <col min="6" max="6" width="10.28515625" style="1" customWidth="1"/>
    <col min="7" max="8" width="9.85546875" style="1" customWidth="1"/>
    <col min="9" max="9" width="7" style="1" customWidth="1"/>
    <col min="10" max="10" width="9.140625" style="27"/>
    <col min="11" max="11" width="8.85546875" style="1" customWidth="1"/>
    <col min="12" max="12" width="7.5703125" style="4" customWidth="1"/>
    <col min="13" max="13" width="9.28515625" style="44" customWidth="1"/>
    <col min="14" max="14" width="9.42578125" style="35" bestFit="1" customWidth="1"/>
    <col min="15" max="15" width="11.140625" style="4" bestFit="1" customWidth="1"/>
    <col min="16" max="17" width="9.42578125" style="1" bestFit="1" customWidth="1"/>
    <col min="18" max="23" width="9.28515625" style="1" bestFit="1" customWidth="1"/>
    <col min="24" max="24" width="9.28515625" style="44" bestFit="1" customWidth="1"/>
    <col min="25" max="25" width="9.28515625" style="1" customWidth="1"/>
    <col min="26" max="27" width="9.28515625" style="1" bestFit="1" customWidth="1"/>
    <col min="28" max="28" width="7.7109375" style="1" customWidth="1"/>
    <col min="29" max="38" width="9.28515625" style="1" customWidth="1"/>
    <col min="39" max="39" width="12" style="1" customWidth="1"/>
    <col min="40" max="50" width="9.28515625" style="1" customWidth="1"/>
    <col min="51" max="54" width="11" style="1" customWidth="1"/>
    <col min="55" max="60" width="9.28515625" style="1" customWidth="1"/>
    <col min="61" max="62" width="11" style="1" customWidth="1"/>
    <col min="63" max="63" width="12" style="1" customWidth="1"/>
    <col min="64" max="64" width="11" style="1" customWidth="1"/>
    <col min="65" max="77" width="9.28515625" style="1" customWidth="1"/>
    <col min="78" max="87" width="9.28515625" style="1" bestFit="1" customWidth="1"/>
    <col min="88" max="88" width="9.5703125" style="1" customWidth="1"/>
    <col min="89" max="89" width="9.28515625" style="27" bestFit="1" customWidth="1"/>
    <col min="90" max="92" width="9.28515625" style="1" customWidth="1"/>
    <col min="93" max="93" width="9.140625" style="1"/>
    <col min="94" max="94" width="8" style="1" customWidth="1"/>
    <col min="95" max="97" width="9.140625" style="1"/>
    <col min="98" max="98" width="9.140625" style="27"/>
    <col min="99" max="104" width="9.140625" style="1"/>
    <col min="105" max="105" width="9.140625" style="27"/>
    <col min="106" max="106" width="9.140625" style="1"/>
    <col min="107" max="107" width="9.140625" style="27"/>
    <col min="108" max="16384" width="9.140625" style="1"/>
  </cols>
  <sheetData>
    <row r="1" spans="1:125">
      <c r="B1" s="1">
        <v>1</v>
      </c>
      <c r="C1" s="1">
        <f>B1+1</f>
        <v>2</v>
      </c>
      <c r="D1" s="1">
        <f t="shared" ref="D1" si="0">C1+1</f>
        <v>3</v>
      </c>
      <c r="E1" s="1">
        <f t="shared" ref="E1" si="1">D1+1</f>
        <v>4</v>
      </c>
      <c r="F1" s="1">
        <f t="shared" ref="F1" si="2">E1+1</f>
        <v>5</v>
      </c>
      <c r="G1" s="1">
        <f t="shared" ref="G1" si="3">F1+1</f>
        <v>6</v>
      </c>
      <c r="H1" s="1">
        <f t="shared" ref="H1" si="4">G1+1</f>
        <v>7</v>
      </c>
      <c r="I1" s="1">
        <f t="shared" ref="I1" si="5">H1+1</f>
        <v>8</v>
      </c>
      <c r="J1" s="1">
        <f t="shared" ref="J1" si="6">I1+1</f>
        <v>9</v>
      </c>
      <c r="K1" s="1">
        <f t="shared" ref="K1" si="7">J1+1</f>
        <v>10</v>
      </c>
      <c r="L1" s="1">
        <f t="shared" ref="L1" si="8">K1+1</f>
        <v>11</v>
      </c>
      <c r="M1" s="1">
        <f t="shared" ref="M1" si="9">L1+1</f>
        <v>12</v>
      </c>
      <c r="N1" s="1">
        <f t="shared" ref="N1" si="10">M1+1</f>
        <v>13</v>
      </c>
      <c r="O1" s="1">
        <f t="shared" ref="O1" si="11">N1+1</f>
        <v>14</v>
      </c>
      <c r="P1" s="1">
        <f t="shared" ref="P1" si="12">O1+1</f>
        <v>15</v>
      </c>
      <c r="Q1" s="1">
        <f t="shared" ref="Q1" si="13">P1+1</f>
        <v>16</v>
      </c>
      <c r="R1" s="1">
        <f t="shared" ref="R1" si="14">Q1+1</f>
        <v>17</v>
      </c>
      <c r="S1" s="1">
        <f t="shared" ref="S1" si="15">R1+1</f>
        <v>18</v>
      </c>
      <c r="T1" s="1">
        <f t="shared" ref="T1" si="16">S1+1</f>
        <v>19</v>
      </c>
      <c r="U1" s="1">
        <f t="shared" ref="U1" si="17">T1+1</f>
        <v>20</v>
      </c>
      <c r="V1" s="1">
        <f t="shared" ref="V1" si="18">U1+1</f>
        <v>21</v>
      </c>
      <c r="W1" s="1">
        <f t="shared" ref="W1" si="19">V1+1</f>
        <v>22</v>
      </c>
      <c r="X1" s="1">
        <f t="shared" ref="X1" si="20">W1+1</f>
        <v>23</v>
      </c>
      <c r="Y1" s="1">
        <f>X1+1</f>
        <v>24</v>
      </c>
      <c r="Z1" s="1">
        <f t="shared" ref="Z1" si="21">Y1+1</f>
        <v>25</v>
      </c>
      <c r="AA1" s="1">
        <f t="shared" ref="AA1" si="22">Z1+1</f>
        <v>26</v>
      </c>
      <c r="AB1" s="1">
        <f t="shared" ref="AB1" si="23">AA1+1</f>
        <v>27</v>
      </c>
      <c r="AC1" s="1">
        <f t="shared" ref="AC1" si="24">AB1+1</f>
        <v>28</v>
      </c>
      <c r="AD1" s="1">
        <f t="shared" ref="AD1" si="25">AC1+1</f>
        <v>29</v>
      </c>
      <c r="AE1" s="1">
        <f t="shared" ref="AE1" si="26">AD1+1</f>
        <v>30</v>
      </c>
      <c r="AF1" s="1">
        <f t="shared" ref="AF1" si="27">AE1+1</f>
        <v>31</v>
      </c>
      <c r="AG1" s="1">
        <f t="shared" ref="AG1" si="28">AF1+1</f>
        <v>32</v>
      </c>
      <c r="AH1" s="1">
        <f t="shared" ref="AH1" si="29">AG1+1</f>
        <v>33</v>
      </c>
      <c r="AI1" s="1">
        <f t="shared" ref="AI1" si="30">AH1+1</f>
        <v>34</v>
      </c>
      <c r="AJ1" s="1">
        <f t="shared" ref="AJ1" si="31">AI1+1</f>
        <v>35</v>
      </c>
      <c r="AK1" s="1">
        <f t="shared" ref="AK1" si="32">AJ1+1</f>
        <v>36</v>
      </c>
      <c r="AL1" s="1">
        <f t="shared" ref="AL1" si="33">AK1+1</f>
        <v>37</v>
      </c>
      <c r="AM1" s="1">
        <f t="shared" ref="AM1" si="34">AL1+1</f>
        <v>38</v>
      </c>
      <c r="AN1" s="1">
        <f t="shared" ref="AN1" si="35">AM1+1</f>
        <v>39</v>
      </c>
      <c r="AO1" s="1">
        <f t="shared" ref="AO1" si="36">AN1+1</f>
        <v>40</v>
      </c>
      <c r="AP1" s="1">
        <f t="shared" ref="AP1" si="37">AO1+1</f>
        <v>41</v>
      </c>
      <c r="AQ1" s="1">
        <f t="shared" ref="AQ1" si="38">AP1+1</f>
        <v>42</v>
      </c>
      <c r="AR1" s="1">
        <f t="shared" ref="AR1" si="39">AQ1+1</f>
        <v>43</v>
      </c>
      <c r="AS1" s="1">
        <f t="shared" ref="AS1" si="40">AR1+1</f>
        <v>44</v>
      </c>
      <c r="AT1" s="1">
        <f t="shared" ref="AT1" si="41">AS1+1</f>
        <v>45</v>
      </c>
      <c r="AU1" s="1">
        <f t="shared" ref="AU1" si="42">AT1+1</f>
        <v>46</v>
      </c>
      <c r="AV1" s="1">
        <f t="shared" ref="AV1" si="43">AU1+1</f>
        <v>47</v>
      </c>
      <c r="AW1" s="1">
        <f t="shared" ref="AW1" si="44">AV1+1</f>
        <v>48</v>
      </c>
      <c r="AX1" s="1">
        <f t="shared" ref="AX1" si="45">AW1+1</f>
        <v>49</v>
      </c>
      <c r="AY1" s="1">
        <f t="shared" ref="AY1" si="46">AX1+1</f>
        <v>50</v>
      </c>
      <c r="AZ1" s="1">
        <f t="shared" ref="AZ1" si="47">AY1+1</f>
        <v>51</v>
      </c>
      <c r="BA1" s="1">
        <f t="shared" ref="BA1" si="48">AZ1+1</f>
        <v>52</v>
      </c>
      <c r="BB1" s="1">
        <f t="shared" ref="BB1" si="49">BA1+1</f>
        <v>53</v>
      </c>
      <c r="BC1" s="1">
        <f t="shared" ref="BC1" si="50">BB1+1</f>
        <v>54</v>
      </c>
      <c r="BD1" s="1">
        <f t="shared" ref="BD1" si="51">BC1+1</f>
        <v>55</v>
      </c>
      <c r="BE1" s="1">
        <f t="shared" ref="BE1" si="52">BD1+1</f>
        <v>56</v>
      </c>
      <c r="BF1" s="1">
        <f t="shared" ref="BF1" si="53">BE1+1</f>
        <v>57</v>
      </c>
      <c r="BG1" s="1">
        <f t="shared" ref="BG1" si="54">BF1+1</f>
        <v>58</v>
      </c>
      <c r="BH1" s="1">
        <f t="shared" ref="BH1" si="55">BG1+1</f>
        <v>59</v>
      </c>
      <c r="BI1" s="1">
        <f t="shared" ref="BI1" si="56">BH1+1</f>
        <v>60</v>
      </c>
      <c r="BJ1" s="1">
        <f t="shared" ref="BJ1" si="57">BI1+1</f>
        <v>61</v>
      </c>
      <c r="BK1" s="1">
        <f t="shared" ref="BK1" si="58">BJ1+1</f>
        <v>62</v>
      </c>
      <c r="BL1" s="1">
        <f t="shared" ref="BL1" si="59">BK1+1</f>
        <v>63</v>
      </c>
      <c r="BM1" s="1">
        <f t="shared" ref="BM1" si="60">BL1+1</f>
        <v>64</v>
      </c>
      <c r="BN1" s="1">
        <f t="shared" ref="BN1" si="61">BM1+1</f>
        <v>65</v>
      </c>
      <c r="BO1" s="1">
        <f t="shared" ref="BO1" si="62">BN1+1</f>
        <v>66</v>
      </c>
      <c r="BP1" s="1">
        <f t="shared" ref="BP1" si="63">BO1+1</f>
        <v>67</v>
      </c>
      <c r="BQ1" s="1">
        <f t="shared" ref="BQ1" si="64">BP1+1</f>
        <v>68</v>
      </c>
      <c r="BR1" s="1">
        <f t="shared" ref="BR1" si="65">BQ1+1</f>
        <v>69</v>
      </c>
      <c r="BS1" s="1">
        <f t="shared" ref="BS1" si="66">BR1+1</f>
        <v>70</v>
      </c>
      <c r="BT1" s="1">
        <f t="shared" ref="BT1" si="67">BS1+1</f>
        <v>71</v>
      </c>
      <c r="BU1" s="1">
        <f t="shared" ref="BU1" si="68">BT1+1</f>
        <v>72</v>
      </c>
      <c r="BV1" s="1">
        <f t="shared" ref="BV1" si="69">BU1+1</f>
        <v>73</v>
      </c>
      <c r="BW1" s="1">
        <f t="shared" ref="BW1" si="70">BV1+1</f>
        <v>74</v>
      </c>
      <c r="BX1" s="1">
        <f t="shared" ref="BX1" si="71">BW1+1</f>
        <v>75</v>
      </c>
      <c r="BY1" s="1">
        <f t="shared" ref="BY1" si="72">BX1+1</f>
        <v>76</v>
      </c>
      <c r="BZ1" s="1">
        <f t="shared" ref="BZ1" si="73">BY1+1</f>
        <v>77</v>
      </c>
      <c r="CA1" s="1">
        <f t="shared" ref="CA1" si="74">BZ1+1</f>
        <v>78</v>
      </c>
      <c r="CB1" s="1">
        <f t="shared" ref="CB1" si="75">CA1+1</f>
        <v>79</v>
      </c>
      <c r="CC1" s="1">
        <f t="shared" ref="CC1" si="76">CB1+1</f>
        <v>80</v>
      </c>
      <c r="CD1" s="1">
        <f t="shared" ref="CD1" si="77">CC1+1</f>
        <v>81</v>
      </c>
      <c r="CE1" s="1">
        <f t="shared" ref="CE1" si="78">CD1+1</f>
        <v>82</v>
      </c>
      <c r="CF1" s="1">
        <f t="shared" ref="CF1" si="79">CE1+1</f>
        <v>83</v>
      </c>
      <c r="CG1" s="1">
        <f t="shared" ref="CG1" si="80">CF1+1</f>
        <v>84</v>
      </c>
      <c r="CH1" s="1">
        <f t="shared" ref="CH1" si="81">CG1+1</f>
        <v>85</v>
      </c>
      <c r="CI1" s="1">
        <f t="shared" ref="CI1" si="82">CH1+1</f>
        <v>86</v>
      </c>
      <c r="CJ1" s="1">
        <f t="shared" ref="CJ1" si="83">CI1+1</f>
        <v>87</v>
      </c>
      <c r="CK1" s="1">
        <f t="shared" ref="CK1" si="84">CJ1+1</f>
        <v>88</v>
      </c>
      <c r="CL1" s="1">
        <f t="shared" ref="CL1" si="85">CK1+1</f>
        <v>89</v>
      </c>
      <c r="CM1" s="1">
        <f t="shared" ref="CM1" si="86">CL1+1</f>
        <v>90</v>
      </c>
      <c r="CN1" s="1">
        <f t="shared" ref="CN1" si="87">CM1+1</f>
        <v>91</v>
      </c>
      <c r="CO1" s="1">
        <f t="shared" ref="CO1" si="88">CN1+1</f>
        <v>92</v>
      </c>
      <c r="CP1" s="1">
        <f t="shared" ref="CP1" si="89">CO1+1</f>
        <v>93</v>
      </c>
      <c r="CQ1" s="1">
        <f t="shared" ref="CQ1" si="90">CP1+1</f>
        <v>94</v>
      </c>
      <c r="CR1" s="1">
        <f t="shared" ref="CR1" si="91">CQ1+1</f>
        <v>95</v>
      </c>
      <c r="CS1" s="1">
        <f t="shared" ref="CS1" si="92">CR1+1</f>
        <v>96</v>
      </c>
      <c r="CT1" s="1">
        <f t="shared" ref="CT1" si="93">CS1+1</f>
        <v>97</v>
      </c>
      <c r="CU1" s="1">
        <f t="shared" ref="CU1" si="94">CT1+1</f>
        <v>98</v>
      </c>
      <c r="CV1" s="1">
        <f t="shared" ref="CV1" si="95">CU1+1</f>
        <v>99</v>
      </c>
      <c r="CW1" s="1">
        <f t="shared" ref="CW1" si="96">CV1+1</f>
        <v>100</v>
      </c>
      <c r="CX1" s="1">
        <f t="shared" ref="CX1" si="97">CW1+1</f>
        <v>101</v>
      </c>
      <c r="CY1" s="1">
        <f t="shared" ref="CY1" si="98">CX1+1</f>
        <v>102</v>
      </c>
      <c r="CZ1" s="1">
        <f t="shared" ref="CZ1" si="99">CY1+1</f>
        <v>103</v>
      </c>
      <c r="DA1" s="1">
        <f t="shared" ref="DA1" si="100">CZ1+1</f>
        <v>104</v>
      </c>
      <c r="DB1" s="1">
        <f t="shared" ref="DB1" si="101">DA1+1</f>
        <v>105</v>
      </c>
      <c r="DC1" s="1">
        <f t="shared" ref="DC1" si="102">DB1+1</f>
        <v>106</v>
      </c>
      <c r="DD1" s="1">
        <f t="shared" ref="DD1" si="103">DC1+1</f>
        <v>107</v>
      </c>
      <c r="DE1" s="1">
        <f t="shared" ref="DE1" si="104">DD1+1</f>
        <v>108</v>
      </c>
      <c r="DF1" s="1">
        <f t="shared" ref="DF1" si="105">DE1+1</f>
        <v>109</v>
      </c>
      <c r="DG1" s="1">
        <f t="shared" ref="DG1" si="106">DF1+1</f>
        <v>110</v>
      </c>
      <c r="DH1" s="1">
        <f t="shared" ref="DH1" si="107">DG1+1</f>
        <v>111</v>
      </c>
      <c r="DI1" s="1">
        <f t="shared" ref="DI1" si="108">DH1+1</f>
        <v>112</v>
      </c>
      <c r="DJ1" s="1">
        <f t="shared" ref="DJ1" si="109">DI1+1</f>
        <v>113</v>
      </c>
      <c r="DK1" s="1">
        <f t="shared" ref="DK1" si="110">DJ1+1</f>
        <v>114</v>
      </c>
      <c r="DL1" s="1">
        <f t="shared" ref="DL1" si="111">DK1+1</f>
        <v>115</v>
      </c>
      <c r="DM1" s="1">
        <f t="shared" ref="DM1" si="112">DL1+1</f>
        <v>116</v>
      </c>
      <c r="DN1" s="1">
        <f t="shared" ref="DN1" si="113">DM1+1</f>
        <v>117</v>
      </c>
      <c r="DO1" s="1">
        <f t="shared" ref="DO1" si="114">DN1+1</f>
        <v>118</v>
      </c>
      <c r="DP1" s="1">
        <f t="shared" ref="DP1" si="115">DO1+1</f>
        <v>119</v>
      </c>
      <c r="DQ1" s="1">
        <f t="shared" ref="DQ1" si="116">DP1+1</f>
        <v>120</v>
      </c>
      <c r="DR1" s="1">
        <f t="shared" ref="DR1" si="117">DQ1+1</f>
        <v>121</v>
      </c>
      <c r="DS1" s="1">
        <f t="shared" ref="DS1" si="118">DR1+1</f>
        <v>122</v>
      </c>
      <c r="DT1" s="1">
        <f t="shared" ref="DT1" si="119">DS1+1</f>
        <v>123</v>
      </c>
      <c r="DU1" s="1">
        <f t="shared" ref="DU1" si="120">DT1+1</f>
        <v>124</v>
      </c>
    </row>
    <row r="2" spans="1:125" s="7" customFormat="1" ht="75">
      <c r="A2" s="50" t="s">
        <v>98</v>
      </c>
      <c r="B2" s="7" t="s">
        <v>48</v>
      </c>
      <c r="C2" s="7" t="s">
        <v>47</v>
      </c>
      <c r="D2" s="209" t="s">
        <v>132</v>
      </c>
      <c r="E2" s="221" t="s">
        <v>135</v>
      </c>
      <c r="F2" s="221" t="s">
        <v>133</v>
      </c>
      <c r="G2" s="221" t="s">
        <v>134</v>
      </c>
      <c r="H2" s="209" t="s">
        <v>137</v>
      </c>
      <c r="I2" s="127" t="s">
        <v>86</v>
      </c>
      <c r="J2" s="40" t="s">
        <v>64</v>
      </c>
      <c r="K2" s="128" t="s">
        <v>65</v>
      </c>
      <c r="L2" s="32" t="s">
        <v>52</v>
      </c>
      <c r="M2" s="43" t="s">
        <v>89</v>
      </c>
      <c r="N2" s="13" t="s">
        <v>0</v>
      </c>
      <c r="O2" s="13" t="s">
        <v>1</v>
      </c>
      <c r="P2" s="13" t="s">
        <v>2</v>
      </c>
      <c r="Q2" s="13" t="s">
        <v>1</v>
      </c>
      <c r="R2" s="14" t="s">
        <v>3</v>
      </c>
      <c r="S2" s="14" t="s">
        <v>1</v>
      </c>
      <c r="T2" s="14" t="s">
        <v>4</v>
      </c>
      <c r="U2" s="14" t="s">
        <v>1</v>
      </c>
      <c r="V2" s="15" t="s">
        <v>5</v>
      </c>
      <c r="W2" s="15" t="s">
        <v>6</v>
      </c>
      <c r="X2" s="47" t="s">
        <v>7</v>
      </c>
      <c r="Y2" s="15" t="s">
        <v>1</v>
      </c>
      <c r="Z2" s="16" t="s">
        <v>8</v>
      </c>
      <c r="AA2" s="16" t="s">
        <v>9</v>
      </c>
      <c r="AB2" s="17" t="s">
        <v>10</v>
      </c>
      <c r="AC2" s="16" t="s">
        <v>1</v>
      </c>
      <c r="AD2" s="16" t="s">
        <v>11</v>
      </c>
      <c r="AE2" s="16" t="s">
        <v>12</v>
      </c>
      <c r="AF2" s="16" t="s">
        <v>13</v>
      </c>
      <c r="AG2" s="16" t="s">
        <v>14</v>
      </c>
      <c r="AH2" s="16"/>
      <c r="AI2" s="18" t="s">
        <v>15</v>
      </c>
      <c r="AJ2" s="18" t="s">
        <v>8</v>
      </c>
      <c r="AK2" s="18" t="s">
        <v>9</v>
      </c>
      <c r="AL2" s="19" t="s">
        <v>10</v>
      </c>
      <c r="AM2" s="18" t="s">
        <v>1</v>
      </c>
      <c r="AN2" s="18" t="s">
        <v>11</v>
      </c>
      <c r="AO2" s="18" t="s">
        <v>12</v>
      </c>
      <c r="AP2" s="18" t="s">
        <v>13</v>
      </c>
      <c r="AQ2" s="18" t="s">
        <v>14</v>
      </c>
      <c r="AR2" s="18" t="s">
        <v>13</v>
      </c>
      <c r="AS2" s="20" t="s">
        <v>16</v>
      </c>
      <c r="AT2" s="20" t="s">
        <v>17</v>
      </c>
      <c r="AU2" s="20" t="s">
        <v>18</v>
      </c>
      <c r="AV2" s="20" t="s">
        <v>17</v>
      </c>
      <c r="AW2" s="20" t="s">
        <v>19</v>
      </c>
      <c r="AX2" s="20" t="s">
        <v>17</v>
      </c>
      <c r="AY2" s="20" t="s">
        <v>20</v>
      </c>
      <c r="AZ2" s="20" t="s">
        <v>17</v>
      </c>
      <c r="BA2" s="20" t="s">
        <v>21</v>
      </c>
      <c r="BB2" s="20" t="s">
        <v>17</v>
      </c>
      <c r="BC2" s="20" t="s">
        <v>16</v>
      </c>
      <c r="BD2" s="20" t="s">
        <v>17</v>
      </c>
      <c r="BE2" s="20" t="s">
        <v>18</v>
      </c>
      <c r="BF2" s="20" t="s">
        <v>17</v>
      </c>
      <c r="BG2" s="20" t="s">
        <v>19</v>
      </c>
      <c r="BH2" s="20" t="s">
        <v>17</v>
      </c>
      <c r="BI2" s="20" t="s">
        <v>20</v>
      </c>
      <c r="BJ2" s="20" t="s">
        <v>17</v>
      </c>
      <c r="BK2" s="20" t="s">
        <v>21</v>
      </c>
      <c r="BL2" s="20" t="s">
        <v>17</v>
      </c>
      <c r="BM2" s="21" t="s">
        <v>22</v>
      </c>
      <c r="BN2" s="20" t="s">
        <v>1</v>
      </c>
      <c r="BO2" s="20" t="s">
        <v>23</v>
      </c>
      <c r="BP2" s="20" t="s">
        <v>24</v>
      </c>
      <c r="BQ2" s="20" t="s">
        <v>25</v>
      </c>
      <c r="BR2" s="20" t="s">
        <v>1</v>
      </c>
      <c r="BS2" s="20" t="s">
        <v>26</v>
      </c>
      <c r="BT2" s="21" t="s">
        <v>27</v>
      </c>
      <c r="BU2" s="20" t="s">
        <v>1</v>
      </c>
      <c r="BV2" s="21" t="s">
        <v>28</v>
      </c>
      <c r="BW2" s="20" t="s">
        <v>1</v>
      </c>
      <c r="BX2" s="21" t="s">
        <v>29</v>
      </c>
      <c r="BY2" s="20" t="s">
        <v>1</v>
      </c>
      <c r="BZ2" s="22" t="s">
        <v>30</v>
      </c>
      <c r="CA2" s="22" t="s">
        <v>31</v>
      </c>
      <c r="CB2" s="20" t="s">
        <v>32</v>
      </c>
      <c r="CC2" s="20" t="s">
        <v>33</v>
      </c>
      <c r="CD2" s="20" t="s">
        <v>34</v>
      </c>
      <c r="CE2" s="20" t="s">
        <v>35</v>
      </c>
      <c r="CF2" s="20" t="s">
        <v>36</v>
      </c>
      <c r="CG2" s="20" t="s">
        <v>37</v>
      </c>
      <c r="CH2" s="20" t="s">
        <v>38</v>
      </c>
      <c r="CI2" s="20" t="s">
        <v>39</v>
      </c>
      <c r="CJ2" s="20" t="s">
        <v>40</v>
      </c>
      <c r="CK2" s="20" t="s">
        <v>41</v>
      </c>
      <c r="CL2" s="20" t="s">
        <v>102</v>
      </c>
      <c r="CM2" s="103" t="s">
        <v>122</v>
      </c>
      <c r="CN2" s="103" t="s">
        <v>123</v>
      </c>
      <c r="CO2" s="324" t="s">
        <v>140</v>
      </c>
      <c r="CP2" s="324" t="s">
        <v>139</v>
      </c>
      <c r="CQ2" s="324" t="s">
        <v>141</v>
      </c>
      <c r="CR2" s="23" t="s">
        <v>71</v>
      </c>
      <c r="CS2" s="23" t="s">
        <v>72</v>
      </c>
      <c r="CT2" s="24" t="s">
        <v>73</v>
      </c>
      <c r="CU2" s="23" t="s">
        <v>54</v>
      </c>
      <c r="CV2" s="23" t="s">
        <v>74</v>
      </c>
      <c r="CW2" s="23" t="s">
        <v>75</v>
      </c>
      <c r="CX2" s="23" t="s">
        <v>76</v>
      </c>
      <c r="CY2" s="23" t="s">
        <v>77</v>
      </c>
      <c r="CZ2" s="23" t="s">
        <v>78</v>
      </c>
      <c r="DA2" s="23" t="s">
        <v>79</v>
      </c>
      <c r="DB2" s="23" t="s">
        <v>80</v>
      </c>
      <c r="DC2" s="25" t="s">
        <v>81</v>
      </c>
      <c r="DD2" s="105" t="s">
        <v>82</v>
      </c>
    </row>
    <row r="3" spans="1:125">
      <c r="J3" s="1"/>
      <c r="L3" s="1"/>
      <c r="N3" s="1"/>
      <c r="O3" s="1"/>
      <c r="CK3" s="1"/>
      <c r="CT3" s="1"/>
      <c r="DA3" s="1"/>
      <c r="DC3" s="1"/>
    </row>
    <row r="4" spans="1:125">
      <c r="J4" s="1"/>
      <c r="L4" s="1"/>
      <c r="M4" s="44" t="e">
        <f t="shared" ref="M4:M24" si="121">1/AB4</f>
        <v>#DIV/0!</v>
      </c>
      <c r="N4" s="1"/>
      <c r="O4" s="1"/>
      <c r="CK4" s="1"/>
      <c r="CT4" s="1"/>
      <c r="DA4" s="1"/>
      <c r="DC4" s="1"/>
    </row>
    <row r="5" spans="1:125">
      <c r="J5" s="1"/>
      <c r="L5" s="1"/>
      <c r="M5" s="44" t="e">
        <f t="shared" si="121"/>
        <v>#DIV/0!</v>
      </c>
      <c r="N5" s="1"/>
      <c r="O5" s="1"/>
      <c r="CK5" s="1"/>
      <c r="CT5" s="1"/>
      <c r="DA5" s="1"/>
      <c r="DC5" s="1"/>
    </row>
    <row r="6" spans="1:125">
      <c r="J6" s="1"/>
      <c r="L6" s="1"/>
      <c r="M6" s="44" t="e">
        <f t="shared" si="121"/>
        <v>#DIV/0!</v>
      </c>
      <c r="N6" s="1"/>
      <c r="O6" s="1"/>
      <c r="CK6" s="1"/>
      <c r="CT6" s="1"/>
      <c r="DA6" s="1"/>
      <c r="DC6" s="1"/>
    </row>
    <row r="7" spans="1:125">
      <c r="J7" s="1"/>
      <c r="L7" s="1"/>
      <c r="M7" s="44" t="e">
        <f t="shared" si="121"/>
        <v>#DIV/0!</v>
      </c>
      <c r="N7" s="1"/>
      <c r="O7" s="1"/>
      <c r="CK7" s="1"/>
      <c r="CT7" s="1"/>
      <c r="DA7" s="1"/>
      <c r="DC7" s="1"/>
    </row>
    <row r="8" spans="1:125">
      <c r="J8" s="1"/>
      <c r="L8" s="1"/>
      <c r="M8" s="44" t="e">
        <f t="shared" si="121"/>
        <v>#DIV/0!</v>
      </c>
      <c r="N8" s="1"/>
      <c r="O8" s="1"/>
      <c r="CK8" s="1"/>
      <c r="CT8" s="1"/>
      <c r="DA8" s="1"/>
      <c r="DC8" s="1"/>
    </row>
    <row r="9" spans="1:125">
      <c r="J9" s="1"/>
      <c r="L9" s="1"/>
      <c r="M9" s="44" t="e">
        <f t="shared" si="121"/>
        <v>#DIV/0!</v>
      </c>
      <c r="N9" s="1"/>
      <c r="O9" s="1"/>
      <c r="CK9" s="1"/>
      <c r="CT9" s="1"/>
      <c r="DA9" s="1"/>
      <c r="DC9" s="1"/>
    </row>
    <row r="10" spans="1:125">
      <c r="J10" s="1"/>
      <c r="L10" s="1"/>
      <c r="M10" s="44" t="e">
        <f t="shared" si="121"/>
        <v>#DIV/0!</v>
      </c>
      <c r="N10" s="1"/>
      <c r="O10" s="1"/>
      <c r="CK10" s="1"/>
      <c r="CT10" s="1"/>
      <c r="DA10" s="1"/>
      <c r="DC10" s="1"/>
    </row>
    <row r="11" spans="1:125">
      <c r="J11" s="1"/>
      <c r="L11" s="1"/>
      <c r="M11" s="44" t="e">
        <f t="shared" si="121"/>
        <v>#DIV/0!</v>
      </c>
      <c r="N11" s="1"/>
      <c r="O11" s="1"/>
      <c r="CK11" s="1"/>
      <c r="CT11" s="1"/>
      <c r="DA11" s="1"/>
      <c r="DC11" s="1"/>
    </row>
    <row r="12" spans="1:125">
      <c r="J12" s="1"/>
      <c r="L12" s="1"/>
      <c r="M12" s="44" t="e">
        <f t="shared" si="121"/>
        <v>#DIV/0!</v>
      </c>
      <c r="N12" s="1"/>
      <c r="O12" s="1"/>
      <c r="CK12" s="1"/>
      <c r="CT12" s="1"/>
      <c r="DA12" s="1"/>
      <c r="DC12" s="1"/>
    </row>
    <row r="13" spans="1:125">
      <c r="J13" s="1"/>
      <c r="L13" s="1"/>
      <c r="M13" s="44" t="e">
        <f t="shared" si="121"/>
        <v>#DIV/0!</v>
      </c>
      <c r="N13" s="1"/>
      <c r="O13" s="1"/>
      <c r="CK13" s="1"/>
      <c r="CT13" s="1"/>
      <c r="DA13" s="1"/>
      <c r="DC13" s="1"/>
    </row>
    <row r="14" spans="1:125">
      <c r="J14" s="1"/>
      <c r="L14" s="1"/>
      <c r="M14" s="44" t="e">
        <f t="shared" si="121"/>
        <v>#DIV/0!</v>
      </c>
      <c r="N14" s="1"/>
      <c r="O14" s="1"/>
      <c r="CK14" s="1"/>
      <c r="CT14" s="1"/>
      <c r="DA14" s="1"/>
      <c r="DC14" s="1"/>
    </row>
    <row r="15" spans="1:125">
      <c r="J15" s="1"/>
      <c r="L15" s="1"/>
      <c r="M15" s="44" t="e">
        <f t="shared" si="121"/>
        <v>#DIV/0!</v>
      </c>
      <c r="N15" s="1"/>
      <c r="O15" s="1"/>
      <c r="CK15" s="1"/>
      <c r="CT15" s="1"/>
      <c r="DA15" s="1"/>
      <c r="DC15" s="1"/>
    </row>
    <row r="16" spans="1:125">
      <c r="J16" s="1"/>
      <c r="L16" s="1"/>
      <c r="M16" s="44" t="e">
        <f t="shared" si="121"/>
        <v>#DIV/0!</v>
      </c>
      <c r="N16" s="1"/>
      <c r="O16" s="1"/>
      <c r="CK16" s="1"/>
      <c r="CT16" s="1"/>
      <c r="DA16" s="1"/>
      <c r="DC16" s="1"/>
    </row>
    <row r="17" spans="1:132">
      <c r="J17" s="1"/>
      <c r="L17" s="1"/>
      <c r="M17" s="44" t="e">
        <f t="shared" si="121"/>
        <v>#DIV/0!</v>
      </c>
      <c r="N17" s="1"/>
      <c r="O17" s="1"/>
      <c r="CK17" s="1"/>
      <c r="CT17" s="1"/>
      <c r="DA17" s="1"/>
      <c r="DC17" s="1"/>
    </row>
    <row r="18" spans="1:132">
      <c r="J18" s="1"/>
      <c r="L18" s="1"/>
      <c r="M18" s="44" t="e">
        <f t="shared" si="121"/>
        <v>#DIV/0!</v>
      </c>
      <c r="N18" s="1"/>
      <c r="O18" s="1"/>
      <c r="CK18" s="1"/>
      <c r="CT18" s="1"/>
      <c r="DA18" s="1"/>
      <c r="DC18" s="1"/>
    </row>
    <row r="19" spans="1:132">
      <c r="J19" s="1"/>
      <c r="L19" s="1"/>
      <c r="M19" s="44" t="e">
        <f t="shared" si="121"/>
        <v>#DIV/0!</v>
      </c>
      <c r="N19" s="1"/>
      <c r="O19" s="1"/>
      <c r="CK19" s="1"/>
      <c r="CT19" s="1"/>
      <c r="DA19" s="1"/>
      <c r="DC19" s="1"/>
    </row>
    <row r="20" spans="1:132">
      <c r="J20" s="1"/>
      <c r="L20" s="1"/>
      <c r="M20" s="44" t="e">
        <f t="shared" si="121"/>
        <v>#DIV/0!</v>
      </c>
      <c r="N20" s="1"/>
      <c r="O20" s="1"/>
      <c r="CK20" s="1"/>
      <c r="CT20" s="1"/>
      <c r="DA20" s="1"/>
      <c r="DC20" s="1"/>
    </row>
    <row r="21" spans="1:132">
      <c r="J21" s="1"/>
      <c r="L21" s="1"/>
      <c r="M21" s="44" t="e">
        <f t="shared" si="121"/>
        <v>#DIV/0!</v>
      </c>
      <c r="N21" s="1"/>
      <c r="O21" s="1"/>
      <c r="CK21" s="1"/>
      <c r="CT21" s="1"/>
      <c r="DA21" s="1"/>
      <c r="DC21" s="1"/>
    </row>
    <row r="22" spans="1:132">
      <c r="J22" s="1"/>
      <c r="L22" s="1"/>
      <c r="M22" s="44" t="e">
        <f t="shared" si="121"/>
        <v>#DIV/0!</v>
      </c>
      <c r="N22" s="1"/>
      <c r="O22" s="1"/>
      <c r="CK22" s="1"/>
      <c r="CT22" s="1"/>
      <c r="DA22" s="1"/>
      <c r="DC22" s="1"/>
    </row>
    <row r="23" spans="1:132">
      <c r="J23" s="1"/>
      <c r="L23" s="1"/>
      <c r="M23" s="44" t="e">
        <f t="shared" si="121"/>
        <v>#DIV/0!</v>
      </c>
      <c r="N23" s="1"/>
      <c r="O23" s="1"/>
      <c r="CK23" s="1"/>
      <c r="CT23" s="1"/>
      <c r="DA23" s="1"/>
      <c r="DC23" s="1"/>
    </row>
    <row r="24" spans="1:132">
      <c r="J24" s="1"/>
      <c r="L24" s="1"/>
      <c r="M24" s="44" t="e">
        <f t="shared" si="121"/>
        <v>#DIV/0!</v>
      </c>
      <c r="N24" s="1"/>
      <c r="O24" s="1"/>
      <c r="CK24" s="1"/>
      <c r="CT24" s="1"/>
      <c r="DA24" s="1"/>
      <c r="DC24" s="1"/>
    </row>
    <row r="25" spans="1:132">
      <c r="A25" s="56">
        <v>42406</v>
      </c>
      <c r="B25" s="63">
        <v>-30.4</v>
      </c>
      <c r="C25" s="63">
        <v>-25.5</v>
      </c>
      <c r="I25" s="1">
        <v>13</v>
      </c>
      <c r="J25" s="66" t="s">
        <v>142</v>
      </c>
      <c r="K25" s="63">
        <v>1424.7</v>
      </c>
      <c r="L25" s="63">
        <v>297.60000000000002</v>
      </c>
      <c r="M25" s="44">
        <f>1/AB25</f>
        <v>7.3142188414277349</v>
      </c>
      <c r="N25" s="63">
        <v>7.3757000000000003E-2</v>
      </c>
      <c r="O25" s="63">
        <v>4.7709000000000001E-2</v>
      </c>
      <c r="P25" s="63">
        <v>0.10632</v>
      </c>
      <c r="Q25" s="63">
        <v>9.5417000000000002E-2</v>
      </c>
      <c r="R25" s="63">
        <v>1.8568999999999999E-2</v>
      </c>
      <c r="S25" s="63">
        <v>1.1152E-2</v>
      </c>
      <c r="T25" s="63">
        <v>2.1693E-2</v>
      </c>
      <c r="U25" s="63">
        <v>1.2371E-2</v>
      </c>
      <c r="V25" s="63">
        <v>5.3905000000000003</v>
      </c>
      <c r="W25" s="63">
        <v>6.3452000000000002</v>
      </c>
      <c r="X25" s="218">
        <v>5.8677999999999999</v>
      </c>
      <c r="Y25" s="63">
        <v>0.47731000000000001</v>
      </c>
      <c r="Z25" s="63">
        <v>0.12681999999999999</v>
      </c>
      <c r="AA25" s="63">
        <v>0.14308999999999999</v>
      </c>
      <c r="AB25" s="63">
        <v>0.13672000000000001</v>
      </c>
      <c r="AC25" s="63">
        <v>1.6268999999999999E-2</v>
      </c>
      <c r="AD25" s="63">
        <v>0.84467000000000003</v>
      </c>
      <c r="AE25" s="63">
        <v>0.15625</v>
      </c>
      <c r="AF25" s="63">
        <v>0.18095</v>
      </c>
      <c r="AG25" s="63">
        <v>0.23438000000000001</v>
      </c>
      <c r="AH25" s="63">
        <v>2.6356000000000001E-2</v>
      </c>
      <c r="AI25" s="63">
        <v>60</v>
      </c>
      <c r="AJ25" s="63">
        <v>0.11906</v>
      </c>
      <c r="AK25" s="63">
        <v>0.15171999999999999</v>
      </c>
      <c r="AL25" s="63">
        <v>0.13672000000000001</v>
      </c>
      <c r="AM25" s="63">
        <v>3.2650999999999999E-2</v>
      </c>
      <c r="AN25" s="63">
        <v>0.99483999999999995</v>
      </c>
      <c r="AO25" s="63">
        <v>0.16602</v>
      </c>
      <c r="AP25" s="63">
        <v>0.16494</v>
      </c>
      <c r="AQ25" s="63">
        <v>0.26367000000000002</v>
      </c>
      <c r="AR25" s="63">
        <v>1.2897E-2</v>
      </c>
      <c r="AS25" s="63">
        <v>0.15615999999999999</v>
      </c>
      <c r="AT25" s="63">
        <v>0.17566999999999999</v>
      </c>
      <c r="AU25" s="63">
        <v>1.66E-2</v>
      </c>
      <c r="AV25" s="63">
        <v>1.1542E-2</v>
      </c>
      <c r="AW25" s="63">
        <v>2.4543E-3</v>
      </c>
      <c r="AX25" s="63">
        <v>1.6581E-3</v>
      </c>
      <c r="AY25" s="63">
        <v>1.2830000000000001E-3</v>
      </c>
      <c r="AZ25" s="63">
        <v>1.2991000000000001E-3</v>
      </c>
      <c r="BA25" s="63">
        <v>7.5235999999999999E-4</v>
      </c>
      <c r="BB25" s="63">
        <v>7.6084000000000004E-4</v>
      </c>
      <c r="BC25" s="63">
        <v>0.25319999999999998</v>
      </c>
      <c r="BD25" s="63">
        <v>0.27988000000000002</v>
      </c>
      <c r="BE25" s="63">
        <v>4.8723000000000002E-2</v>
      </c>
      <c r="BF25" s="63">
        <v>5.7166000000000002E-2</v>
      </c>
      <c r="BG25" s="63">
        <v>2.0964E-3</v>
      </c>
      <c r="BH25" s="63">
        <v>1.073E-3</v>
      </c>
      <c r="BI25" s="63">
        <v>9.6219000000000003E-4</v>
      </c>
      <c r="BJ25" s="63">
        <v>8.3164999999999997E-4</v>
      </c>
      <c r="BK25" s="63">
        <v>5.9004000000000001E-4</v>
      </c>
      <c r="BL25" s="63">
        <v>7.2769000000000002E-4</v>
      </c>
      <c r="BM25" s="63">
        <v>6.0291999999999998E-2</v>
      </c>
      <c r="BN25" s="63">
        <v>2.2818000000000001E-2</v>
      </c>
      <c r="BO25" s="63">
        <v>4.4873999999999997E-2</v>
      </c>
      <c r="BP25" s="63">
        <v>6.3871999999999998E-2</v>
      </c>
      <c r="BQ25" s="63">
        <v>5.4372999999999998E-2</v>
      </c>
      <c r="BR25" s="63">
        <v>7.9975000000000004E-2</v>
      </c>
      <c r="BS25" s="63">
        <v>1.3433E-2</v>
      </c>
      <c r="BT25" s="63">
        <v>5.9186000000000004E-3</v>
      </c>
      <c r="BU25" s="63">
        <v>8.3166000000000004E-2</v>
      </c>
      <c r="BV25" s="63">
        <v>5.7255000000000003</v>
      </c>
      <c r="BW25" s="63">
        <v>6.1829000000000001</v>
      </c>
      <c r="BX25" s="63">
        <v>1.1089</v>
      </c>
      <c r="BY25" s="63">
        <v>0.33291999999999999</v>
      </c>
      <c r="BZ25" s="63">
        <v>0.25</v>
      </c>
      <c r="CA25" s="63">
        <v>1.5</v>
      </c>
      <c r="CB25" s="63">
        <v>295.70999999999998</v>
      </c>
      <c r="CC25" s="63">
        <v>0.36199999999999999</v>
      </c>
      <c r="CD25" s="63">
        <v>14</v>
      </c>
      <c r="CE25" s="63">
        <v>18</v>
      </c>
      <c r="CF25" s="63">
        <v>28</v>
      </c>
      <c r="CG25" s="63">
        <v>15</v>
      </c>
      <c r="CH25" s="63">
        <v>23</v>
      </c>
      <c r="CI25" s="63">
        <v>34</v>
      </c>
      <c r="CJ25" s="63">
        <v>120</v>
      </c>
      <c r="CK25" s="63">
        <v>1</v>
      </c>
      <c r="CL25" s="63">
        <f t="shared" ref="CL25:CL34" si="122">K25/(((CG25*3600)+(CH25*60)+CI25)-((CO25*3600)+(CP25*60)+CQ25))</f>
        <v>0.26855796418473138</v>
      </c>
      <c r="CM25" s="63">
        <v>-37.089950000000002</v>
      </c>
      <c r="CN25" s="63">
        <v>-12.33192</v>
      </c>
      <c r="CO25" s="63">
        <v>13</v>
      </c>
      <c r="CP25" s="63">
        <v>55</v>
      </c>
      <c r="CQ25" s="63">
        <v>9</v>
      </c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</row>
    <row r="26" spans="1:132">
      <c r="J26" s="27" t="s">
        <v>143</v>
      </c>
      <c r="K26" s="1">
        <v>4601.1000000000004</v>
      </c>
      <c r="L26" s="4">
        <v>337.3</v>
      </c>
      <c r="M26" s="44">
        <f t="shared" ref="M26:M27" si="123">1/AB26</f>
        <v>6.9425159677867256</v>
      </c>
      <c r="N26" s="35">
        <v>1.0867</v>
      </c>
      <c r="O26" s="4">
        <v>4.7017999999999997E-2</v>
      </c>
      <c r="P26" s="1">
        <v>1.4973000000000001</v>
      </c>
      <c r="Q26" s="1">
        <v>9.4034999999999994E-2</v>
      </c>
      <c r="R26" s="1">
        <v>2.5711000000000001E-2</v>
      </c>
      <c r="S26" s="1">
        <v>1.4841999999999999E-2</v>
      </c>
      <c r="T26" s="1">
        <v>4.7923E-2</v>
      </c>
      <c r="U26" s="1">
        <v>2.8421999999999999E-2</v>
      </c>
      <c r="V26" s="1">
        <v>6.8071000000000002</v>
      </c>
      <c r="W26" s="1">
        <v>6.4130000000000003</v>
      </c>
      <c r="X26" s="44">
        <v>6.6101000000000001</v>
      </c>
      <c r="Y26" s="1">
        <v>0.19708000000000001</v>
      </c>
      <c r="Z26" s="1">
        <v>0.14402999999999999</v>
      </c>
      <c r="AA26" s="1">
        <v>0.14405999999999999</v>
      </c>
      <c r="AB26" s="1">
        <v>0.14404</v>
      </c>
      <c r="AC26" s="2">
        <v>3.7499999999999997E-5</v>
      </c>
      <c r="AD26" s="1">
        <v>6.0140000000000002</v>
      </c>
      <c r="AE26" s="1">
        <v>0.15625</v>
      </c>
      <c r="AF26" s="1">
        <v>6.5211000000000005E-2</v>
      </c>
      <c r="AG26" s="1">
        <v>0.22705</v>
      </c>
      <c r="AH26" s="1">
        <v>2.5703E-2</v>
      </c>
      <c r="AI26" s="1">
        <v>50</v>
      </c>
      <c r="AJ26" s="1" t="s">
        <v>42</v>
      </c>
      <c r="AK26" s="1">
        <v>0.16728000000000001</v>
      </c>
      <c r="AL26" s="1">
        <v>0.15625</v>
      </c>
      <c r="AM26" s="1" t="s">
        <v>42</v>
      </c>
      <c r="AN26" s="1">
        <v>10.629</v>
      </c>
      <c r="AO26" s="1">
        <v>0.76171999999999995</v>
      </c>
      <c r="AP26" s="1">
        <v>3.2410000000000002E-4</v>
      </c>
      <c r="AQ26" s="1">
        <v>1.3476999999999999</v>
      </c>
      <c r="AR26" s="2">
        <v>1.91E-5</v>
      </c>
      <c r="AS26" s="1">
        <v>7.1980000000000004E-3</v>
      </c>
      <c r="AT26" s="1">
        <v>6.3584000000000002E-3</v>
      </c>
      <c r="AU26" s="1">
        <v>2.2086E-4</v>
      </c>
      <c r="AV26" s="2">
        <v>3.0499999999999999E-4</v>
      </c>
      <c r="AW26" s="1">
        <v>3.3314E-4</v>
      </c>
      <c r="AX26" s="1">
        <v>4.2784000000000002E-4</v>
      </c>
      <c r="AY26" s="2">
        <v>5.91E-5</v>
      </c>
      <c r="AZ26" s="2">
        <v>1.6699999999999999E-5</v>
      </c>
      <c r="BA26" s="2">
        <v>2.5299999999999998E-5</v>
      </c>
      <c r="BB26" s="2">
        <v>2.6299999999999999E-5</v>
      </c>
      <c r="BC26" s="1">
        <v>8.7235999999999994E-2</v>
      </c>
      <c r="BD26" s="1">
        <v>9.3699000000000005E-2</v>
      </c>
      <c r="BE26" s="1">
        <v>2.4205999999999998E-2</v>
      </c>
      <c r="BF26" s="1">
        <v>1.1645000000000001E-2</v>
      </c>
      <c r="BG26" s="1">
        <v>9.1207000000000007E-3</v>
      </c>
      <c r="BH26" s="1">
        <v>2.3885E-2</v>
      </c>
      <c r="BI26" s="2">
        <v>4.1800000000000002E-4</v>
      </c>
      <c r="BJ26" s="2">
        <v>6.2699999999999995E-4</v>
      </c>
      <c r="BK26" s="1">
        <v>3.4305000000000002E-4</v>
      </c>
      <c r="BL26" s="1">
        <v>7.7676999999999998E-4</v>
      </c>
      <c r="BM26" s="1">
        <v>18.181000000000001</v>
      </c>
      <c r="BN26" s="1">
        <v>0.44653999999999999</v>
      </c>
      <c r="BO26" s="1">
        <v>0.26504</v>
      </c>
      <c r="BP26" s="1">
        <v>0.83416999999999997</v>
      </c>
      <c r="BQ26" s="1">
        <v>0.54961000000000004</v>
      </c>
      <c r="BR26" s="1">
        <v>6.3464999999999994E-2</v>
      </c>
      <c r="BS26" s="1">
        <v>0.40243000000000001</v>
      </c>
      <c r="BT26" s="1">
        <v>17.631</v>
      </c>
      <c r="BU26" s="1">
        <v>0.45101999999999998</v>
      </c>
      <c r="BV26" s="1">
        <v>58.238999999999997</v>
      </c>
      <c r="BW26" s="1">
        <v>33.817999999999998</v>
      </c>
      <c r="BX26" s="1">
        <v>33.08</v>
      </c>
      <c r="BY26" s="1">
        <v>1.2757000000000001</v>
      </c>
      <c r="BZ26" s="1">
        <v>0.02</v>
      </c>
      <c r="CA26" s="1">
        <v>3.5</v>
      </c>
      <c r="CB26" s="1">
        <v>333.8</v>
      </c>
      <c r="CC26" s="1">
        <v>0.31900000000000001</v>
      </c>
      <c r="CD26" s="1">
        <v>17</v>
      </c>
      <c r="CE26" s="1">
        <v>45</v>
      </c>
      <c r="CF26" s="1">
        <v>0</v>
      </c>
      <c r="CG26" s="1">
        <v>18</v>
      </c>
      <c r="CH26" s="1">
        <v>6</v>
      </c>
      <c r="CI26" s="1">
        <v>14</v>
      </c>
      <c r="CJ26" s="1">
        <v>360</v>
      </c>
      <c r="CK26" s="27">
        <v>1</v>
      </c>
      <c r="CL26" s="9">
        <f t="shared" si="122"/>
        <v>0.30541652837703287</v>
      </c>
      <c r="CM26" s="9">
        <v>-70.662000000000006</v>
      </c>
      <c r="CN26" s="9">
        <v>-8.3209999999999997</v>
      </c>
      <c r="CO26" s="1">
        <v>13</v>
      </c>
      <c r="CP26" s="1">
        <v>55</v>
      </c>
      <c r="CQ26" s="1">
        <v>9</v>
      </c>
      <c r="CT26" s="1"/>
      <c r="CV26" s="27"/>
      <c r="DA26" s="1"/>
    </row>
    <row r="27" spans="1:132" s="7" customFormat="1">
      <c r="A27" s="72"/>
      <c r="J27" s="40" t="s">
        <v>144</v>
      </c>
      <c r="K27" s="7">
        <v>5082.8999999999996</v>
      </c>
      <c r="L27" s="7">
        <v>182.8</v>
      </c>
      <c r="M27" s="60">
        <f t="shared" si="123"/>
        <v>2.3540489642184559</v>
      </c>
      <c r="N27" s="73">
        <v>3.6688999999999999E-2</v>
      </c>
      <c r="O27" s="7">
        <v>9.9836000000000005E-3</v>
      </c>
      <c r="P27" s="7">
        <v>5.5063000000000001E-2</v>
      </c>
      <c r="Q27" s="7">
        <v>1.9966999999999999E-2</v>
      </c>
      <c r="R27" s="7">
        <v>7.2290999999999996E-3</v>
      </c>
      <c r="S27" s="7">
        <v>4.2458000000000001E-3</v>
      </c>
      <c r="T27" s="7">
        <v>7.4894999999999996E-3</v>
      </c>
      <c r="U27" s="7">
        <v>4.3740000000000003E-3</v>
      </c>
      <c r="V27" s="7">
        <v>3.1356999999999999</v>
      </c>
      <c r="W27" s="7">
        <v>1.71</v>
      </c>
      <c r="X27" s="60">
        <v>2.4228999999999998</v>
      </c>
      <c r="Y27" s="7">
        <v>0.71287</v>
      </c>
      <c r="Z27" s="7">
        <v>0.42283999999999999</v>
      </c>
      <c r="AA27" s="7">
        <v>0.42784</v>
      </c>
      <c r="AB27" s="7">
        <v>0.42480000000000001</v>
      </c>
      <c r="AC27" s="7">
        <v>5.0009E-3</v>
      </c>
      <c r="AD27" s="7">
        <v>7.5729999999999999E-3</v>
      </c>
      <c r="AE27" s="7">
        <v>0.43457000000000001</v>
      </c>
      <c r="AF27" s="7">
        <v>2.4702999999999999E-3</v>
      </c>
      <c r="AG27" s="7">
        <v>0.49315999999999999</v>
      </c>
      <c r="AH27" s="7">
        <v>1.4224000000000001E-3</v>
      </c>
      <c r="AI27" s="7">
        <v>60</v>
      </c>
      <c r="AJ27" s="7">
        <v>0.26960000000000001</v>
      </c>
      <c r="AK27" s="7">
        <v>0.34214</v>
      </c>
      <c r="AL27" s="7">
        <v>0.30273</v>
      </c>
      <c r="AM27" s="7">
        <v>7.2539999999999993E-2</v>
      </c>
      <c r="AN27" s="7">
        <v>1.371E-2</v>
      </c>
      <c r="AO27" s="7">
        <v>0.32227</v>
      </c>
      <c r="AP27" s="7">
        <v>4.7013000000000003E-3</v>
      </c>
      <c r="AQ27" s="7">
        <v>0.44922000000000001</v>
      </c>
      <c r="AR27" s="7">
        <v>9.5701E-4</v>
      </c>
      <c r="AS27" s="7">
        <v>9.6909999999999997E-4</v>
      </c>
      <c r="AT27" s="7">
        <v>4.9204000000000001E-4</v>
      </c>
      <c r="AU27" s="7">
        <v>4.1529999999999996E-3</v>
      </c>
      <c r="AV27" s="7">
        <v>4.5713000000000004E-3</v>
      </c>
      <c r="AW27" s="7">
        <v>8.3739000000000003E-4</v>
      </c>
      <c r="AX27" s="7">
        <v>6.0459999999999995E-4</v>
      </c>
      <c r="AY27" s="7">
        <v>2.2362E-4</v>
      </c>
      <c r="AZ27" s="7">
        <v>2.2296999999999999E-4</v>
      </c>
      <c r="BA27" s="7">
        <v>1.0842E-4</v>
      </c>
      <c r="BB27" s="7">
        <v>1.1373E-4</v>
      </c>
      <c r="BC27" s="7">
        <v>5.0940999999999998E-3</v>
      </c>
      <c r="BD27" s="7">
        <v>3.8844000000000001E-3</v>
      </c>
      <c r="BE27" s="7">
        <v>1.2571000000000001E-2</v>
      </c>
      <c r="BF27" s="7">
        <v>1.2921999999999999E-2</v>
      </c>
      <c r="BG27" s="7">
        <v>1.5416E-3</v>
      </c>
      <c r="BH27" s="7">
        <v>1.3163999999999999E-3</v>
      </c>
      <c r="BI27" s="7">
        <v>1.9932000000000001E-4</v>
      </c>
      <c r="BJ27" s="7">
        <v>1.5946999999999999E-4</v>
      </c>
      <c r="BK27" s="80">
        <v>3.2799999999999998E-5</v>
      </c>
      <c r="BL27" s="80">
        <v>5.3499999999999999E-5</v>
      </c>
      <c r="BM27" s="7">
        <v>1.2063000000000001E-2</v>
      </c>
      <c r="BN27" s="7">
        <v>7.9482000000000008E-3</v>
      </c>
      <c r="BO27" s="7">
        <v>8.5923000000000006E-3</v>
      </c>
      <c r="BP27" s="7">
        <v>8.1642999999999993E-3</v>
      </c>
      <c r="BQ27" s="7">
        <v>8.3783E-3</v>
      </c>
      <c r="BR27" s="7">
        <v>2.2725000000000002E-3</v>
      </c>
      <c r="BS27" s="7">
        <v>3.0263000000000002E-4</v>
      </c>
      <c r="BT27" s="7">
        <v>3.6847999999999998E-3</v>
      </c>
      <c r="BU27" s="7">
        <v>8.2667000000000001E-3</v>
      </c>
      <c r="BV27" s="7">
        <v>7.6167999999999996</v>
      </c>
      <c r="BW27" s="7">
        <v>5.2573999999999996</v>
      </c>
      <c r="BX27" s="7">
        <v>1.4398</v>
      </c>
      <c r="BY27" s="7">
        <v>0.28378999999999999</v>
      </c>
      <c r="BZ27" s="7">
        <v>0.4</v>
      </c>
      <c r="CA27" s="7">
        <v>1.2</v>
      </c>
      <c r="CB27" s="7">
        <v>158.16</v>
      </c>
      <c r="CC27" s="7">
        <v>0.33500000000000002</v>
      </c>
      <c r="CD27" s="7">
        <v>18</v>
      </c>
      <c r="CE27" s="7">
        <v>30</v>
      </c>
      <c r="CF27" s="7">
        <v>0</v>
      </c>
      <c r="CG27" s="7">
        <v>18</v>
      </c>
      <c r="CH27" s="7">
        <v>51</v>
      </c>
      <c r="CI27" s="7">
        <v>18</v>
      </c>
      <c r="CJ27" s="7">
        <v>142.35</v>
      </c>
      <c r="CK27" s="40">
        <v>1</v>
      </c>
      <c r="CL27" s="58">
        <f t="shared" si="122"/>
        <v>0.28605436434239406</v>
      </c>
      <c r="CM27" s="58">
        <v>15.257289999999999</v>
      </c>
      <c r="CN27" s="58">
        <v>-23.183879999999998</v>
      </c>
      <c r="CO27" s="7">
        <v>13</v>
      </c>
      <c r="CP27" s="7">
        <v>55</v>
      </c>
      <c r="CQ27" s="7">
        <v>9</v>
      </c>
      <c r="CV27" s="40"/>
      <c r="DC27" s="40"/>
    </row>
    <row r="28" spans="1:132" s="77" customFormat="1" ht="15.75">
      <c r="A28" s="113">
        <v>42359</v>
      </c>
      <c r="B28" s="7">
        <v>5.9</v>
      </c>
      <c r="C28" s="7">
        <v>143</v>
      </c>
      <c r="I28" s="7">
        <v>0.26</v>
      </c>
      <c r="J28" s="40" t="s">
        <v>56</v>
      </c>
      <c r="K28" s="7">
        <v>951</v>
      </c>
      <c r="L28" s="7">
        <v>100.5</v>
      </c>
      <c r="M28" s="78">
        <f>1/AB28</f>
        <v>3.7067239973311583</v>
      </c>
      <c r="N28" s="73">
        <v>0.18906999999999999</v>
      </c>
      <c r="O28" s="7">
        <v>6.2776999999999999E-2</v>
      </c>
      <c r="P28" s="7">
        <v>0.28134999999999999</v>
      </c>
      <c r="Q28" s="7">
        <v>0.12554999999999999</v>
      </c>
      <c r="R28" s="7">
        <v>2.5285999999999999E-2</v>
      </c>
      <c r="S28" s="7">
        <v>1.5195E-2</v>
      </c>
      <c r="T28" s="7">
        <v>2.9812999999999999E-2</v>
      </c>
      <c r="U28" s="7">
        <v>1.7842E-2</v>
      </c>
      <c r="V28" s="7">
        <v>3.0123000000000002</v>
      </c>
      <c r="W28" s="7">
        <v>3.3519000000000001</v>
      </c>
      <c r="X28" s="60">
        <v>3.1821000000000002</v>
      </c>
      <c r="Y28" s="7">
        <v>0.16982</v>
      </c>
      <c r="Z28" s="7">
        <v>0.26932</v>
      </c>
      <c r="AA28" s="7" t="s">
        <v>42</v>
      </c>
      <c r="AB28" s="7">
        <v>0.26978000000000002</v>
      </c>
      <c r="AC28" s="7" t="s">
        <v>42</v>
      </c>
      <c r="AD28" s="7">
        <v>0.46128999999999998</v>
      </c>
      <c r="AE28" s="7">
        <v>0.27466000000000002</v>
      </c>
      <c r="AF28" s="7">
        <v>8.6464999999999997E-3</v>
      </c>
      <c r="AG28" s="7">
        <v>0.29297000000000001</v>
      </c>
      <c r="AH28" s="7">
        <v>7.5849000000000003E-3</v>
      </c>
      <c r="AI28" s="7">
        <v>150</v>
      </c>
      <c r="AJ28" s="7">
        <v>0.26343</v>
      </c>
      <c r="AK28" s="7">
        <v>0.26474999999999999</v>
      </c>
      <c r="AL28" s="7">
        <v>0.26367000000000002</v>
      </c>
      <c r="AM28" s="7">
        <v>1.3231E-3</v>
      </c>
      <c r="AN28" s="7">
        <v>0.81923999999999997</v>
      </c>
      <c r="AO28" s="7">
        <v>0.29785</v>
      </c>
      <c r="AP28" s="7">
        <v>1.0241E-2</v>
      </c>
      <c r="AQ28" s="7">
        <v>0.49804999999999999</v>
      </c>
      <c r="AR28" s="7">
        <v>1.2662999999999999E-3</v>
      </c>
      <c r="AS28" s="7">
        <v>1.8400000000000001E-3</v>
      </c>
      <c r="AT28" s="80">
        <v>6.4499999999999996E-5</v>
      </c>
      <c r="AU28" s="7">
        <v>2.3748999999999999E-2</v>
      </c>
      <c r="AV28" s="7">
        <v>1.8061000000000001E-2</v>
      </c>
      <c r="AW28" s="7">
        <v>8.2686000000000001E-4</v>
      </c>
      <c r="AX28" s="80">
        <v>4.7800000000000003E-5</v>
      </c>
      <c r="AY28" s="80">
        <v>9.8900000000000005E-5</v>
      </c>
      <c r="AZ28" s="80">
        <v>3.6000000000000001E-5</v>
      </c>
      <c r="BA28" s="7">
        <v>1.4113999999999999E-4</v>
      </c>
      <c r="BB28" s="7">
        <v>1.9834E-4</v>
      </c>
      <c r="BC28" s="7">
        <v>9.5262999999999997E-3</v>
      </c>
      <c r="BD28" s="7">
        <v>9.2999999999999992E-3</v>
      </c>
      <c r="BE28" s="7">
        <v>1.4344000000000001E-2</v>
      </c>
      <c r="BF28" s="7">
        <v>1.3409000000000001E-2</v>
      </c>
      <c r="BG28" s="7">
        <v>1.4793E-3</v>
      </c>
      <c r="BH28" s="7">
        <v>1.5065E-3</v>
      </c>
      <c r="BI28" s="7">
        <v>2.7478000000000002E-4</v>
      </c>
      <c r="BJ28" s="7">
        <v>1.9519000000000001E-4</v>
      </c>
      <c r="BK28" s="7">
        <v>1.0635E-4</v>
      </c>
      <c r="BL28" s="7">
        <v>1.3237000000000001E-4</v>
      </c>
      <c r="BM28" s="7">
        <v>0.89414000000000005</v>
      </c>
      <c r="BN28" s="7">
        <v>0.97619</v>
      </c>
      <c r="BO28" s="7">
        <v>0.46283000000000002</v>
      </c>
      <c r="BP28" s="7">
        <v>0.55762</v>
      </c>
      <c r="BQ28" s="7">
        <v>0.51022000000000001</v>
      </c>
      <c r="BR28" s="7">
        <v>2.2355999999999998</v>
      </c>
      <c r="BS28" s="7">
        <v>6.7024E-2</v>
      </c>
      <c r="BT28" s="7">
        <v>0.38391999999999998</v>
      </c>
      <c r="BU28" s="7">
        <v>2.4394</v>
      </c>
      <c r="BV28" s="7">
        <v>11.127000000000001</v>
      </c>
      <c r="BW28" s="7">
        <v>8.3285999999999998</v>
      </c>
      <c r="BX28" s="7">
        <v>1.7524</v>
      </c>
      <c r="BY28" s="7">
        <v>0.64895999999999998</v>
      </c>
      <c r="BZ28" s="7">
        <v>0.2</v>
      </c>
      <c r="CA28" s="7">
        <v>4</v>
      </c>
      <c r="CB28" s="7">
        <v>100.48</v>
      </c>
      <c r="CC28" s="7">
        <v>0.36799999999999999</v>
      </c>
      <c r="CD28" s="7">
        <v>3</v>
      </c>
      <c r="CE28" s="7">
        <v>0</v>
      </c>
      <c r="CF28" s="7">
        <v>0</v>
      </c>
      <c r="CG28" s="7">
        <v>3</v>
      </c>
      <c r="CH28" s="7">
        <v>28</v>
      </c>
      <c r="CI28" s="7">
        <v>7</v>
      </c>
      <c r="CJ28" s="7">
        <v>519.17999999999995</v>
      </c>
      <c r="CK28" s="40">
        <v>1</v>
      </c>
      <c r="CL28" s="58">
        <f t="shared" si="122"/>
        <v>0.2865320879783067</v>
      </c>
      <c r="CM28" s="58">
        <v>7.5354700000000001</v>
      </c>
      <c r="CN28" s="58">
        <v>134.54701</v>
      </c>
      <c r="CO28" s="7">
        <v>2</v>
      </c>
      <c r="CP28" s="7">
        <v>32</v>
      </c>
      <c r="CQ28" s="7">
        <v>48</v>
      </c>
      <c r="CT28" s="7"/>
      <c r="CU28" s="7"/>
      <c r="CV28" s="40"/>
      <c r="CW28" s="7"/>
      <c r="CX28" s="7"/>
      <c r="CY28" s="7"/>
      <c r="CZ28" s="7"/>
      <c r="DA28" s="7"/>
      <c r="DB28" s="7"/>
      <c r="DC28" s="325">
        <v>-0.81699999999999995</v>
      </c>
      <c r="DD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</row>
    <row r="29" spans="1:132" s="7" customFormat="1">
      <c r="A29" s="113">
        <v>42290</v>
      </c>
      <c r="B29" s="7">
        <v>-8</v>
      </c>
      <c r="C29" s="7">
        <v>-52.5</v>
      </c>
      <c r="D29" s="7">
        <v>38.9</v>
      </c>
      <c r="E29" s="32">
        <v>-6.6</v>
      </c>
      <c r="F29" s="32">
        <v>3.8</v>
      </c>
      <c r="G29" s="32">
        <v>10.4</v>
      </c>
      <c r="H29" s="222">
        <f>(E29^2+F29^2+G29^2)^0.5</f>
        <v>12.890306435457616</v>
      </c>
      <c r="I29" s="7">
        <v>8.2000000000000003E-2</v>
      </c>
      <c r="J29" s="40" t="s">
        <v>103</v>
      </c>
      <c r="K29" s="7">
        <v>1958.6</v>
      </c>
      <c r="L29" s="7">
        <v>64.099999999999994</v>
      </c>
      <c r="M29" s="60">
        <f t="shared" ref="M29:M38" si="124">1/AB29</f>
        <v>1.4524750174297003</v>
      </c>
      <c r="N29" s="7">
        <v>2.0017E-2</v>
      </c>
      <c r="O29" s="7">
        <v>7.5307999999999998E-3</v>
      </c>
      <c r="P29" s="7">
        <v>3.2189000000000002E-2</v>
      </c>
      <c r="Q29" s="7">
        <v>1.5062000000000001E-2</v>
      </c>
      <c r="R29" s="7">
        <v>6.2005999999999997E-3</v>
      </c>
      <c r="S29" s="7">
        <v>3.6909999999999998E-3</v>
      </c>
      <c r="T29" s="7">
        <v>6.6476E-3</v>
      </c>
      <c r="U29" s="7">
        <v>3.9128000000000001E-3</v>
      </c>
      <c r="V29" s="7">
        <v>1.6809000000000001</v>
      </c>
      <c r="W29" s="7">
        <v>1.5136000000000001</v>
      </c>
      <c r="X29" s="60">
        <v>1.5972</v>
      </c>
      <c r="Y29" s="7">
        <v>8.3621000000000001E-2</v>
      </c>
      <c r="Z29" s="7">
        <v>0.60604000000000002</v>
      </c>
      <c r="AA29" s="7" t="s">
        <v>42</v>
      </c>
      <c r="AB29" s="7">
        <v>0.68847999999999998</v>
      </c>
      <c r="AC29" s="7" t="s">
        <v>42</v>
      </c>
      <c r="AD29" s="7">
        <v>-2.2162000000000001E-4</v>
      </c>
      <c r="AE29" s="7">
        <v>0.68847999999999998</v>
      </c>
      <c r="AF29" s="7">
        <v>2.7417000000000001E-4</v>
      </c>
      <c r="AG29" s="7">
        <v>0.74219000000000002</v>
      </c>
      <c r="AH29" s="7">
        <v>2.087E-4</v>
      </c>
      <c r="AI29" s="7">
        <v>60</v>
      </c>
      <c r="AJ29" s="7">
        <v>0.53142999999999996</v>
      </c>
      <c r="AK29" s="7">
        <v>0.6079</v>
      </c>
      <c r="AL29" s="7">
        <v>0.58594000000000002</v>
      </c>
      <c r="AM29" s="7">
        <v>7.6466999999999993E-2</v>
      </c>
      <c r="AN29" s="7">
        <v>4.0225E-3</v>
      </c>
      <c r="AO29" s="7">
        <v>0.65429999999999999</v>
      </c>
      <c r="AP29" s="7">
        <v>3.8791999999999999E-4</v>
      </c>
      <c r="AQ29" s="7">
        <v>0.79101999999999995</v>
      </c>
      <c r="AR29" s="7">
        <v>2.5345000000000001E-4</v>
      </c>
      <c r="AS29" s="7">
        <v>9.1116999999999999E-4</v>
      </c>
      <c r="AT29" s="7">
        <v>1.4097999999999999E-3</v>
      </c>
      <c r="AU29" s="7">
        <v>5.2915000000000002E-3</v>
      </c>
      <c r="AV29" s="7">
        <v>4.2724E-3</v>
      </c>
      <c r="AW29" s="7">
        <v>1.6391999999999999E-3</v>
      </c>
      <c r="AX29" s="7">
        <v>2.3733999999999999E-3</v>
      </c>
      <c r="AY29" s="7">
        <v>5.6026000000000003E-4</v>
      </c>
      <c r="AZ29" s="7">
        <v>1.0598999999999999E-3</v>
      </c>
      <c r="BA29" s="7">
        <v>2.4096E-4</v>
      </c>
      <c r="BB29" s="7">
        <v>2.4415999999999999E-4</v>
      </c>
      <c r="BC29" s="7">
        <v>1.1371E-3</v>
      </c>
      <c r="BD29" s="7">
        <v>1.0862000000000001E-3</v>
      </c>
      <c r="BE29" s="7">
        <v>3.9045999999999998E-3</v>
      </c>
      <c r="BF29" s="7">
        <v>3.7599E-3</v>
      </c>
      <c r="BG29" s="7">
        <v>9.1609999999999999E-4</v>
      </c>
      <c r="BH29" s="7">
        <v>1.0374E-3</v>
      </c>
      <c r="BI29" s="7">
        <v>3.8548E-4</v>
      </c>
      <c r="BJ29" s="7">
        <v>3.6142999999999999E-4</v>
      </c>
      <c r="BK29" s="7">
        <v>3.7268000000000002E-4</v>
      </c>
      <c r="BL29" s="7">
        <v>5.4770999999999997E-4</v>
      </c>
      <c r="BM29" s="7">
        <v>5.1793000000000004E-3</v>
      </c>
      <c r="BN29" s="7">
        <v>2.2683E-3</v>
      </c>
      <c r="BO29" s="7">
        <v>7.0952999999999997E-3</v>
      </c>
      <c r="BP29" s="7">
        <v>8.7641999999999998E-3</v>
      </c>
      <c r="BQ29" s="7">
        <v>7.9298000000000007E-3</v>
      </c>
      <c r="BR29" s="7">
        <v>1.3446E-2</v>
      </c>
      <c r="BS29" s="7">
        <v>1.1800000000000001E-3</v>
      </c>
      <c r="BT29" s="7">
        <v>-2.7504000000000001E-3</v>
      </c>
      <c r="BU29" s="7">
        <v>1.3636000000000001E-2</v>
      </c>
      <c r="BV29" s="7">
        <v>5.1913</v>
      </c>
      <c r="BW29" s="7">
        <v>3.9306999999999999</v>
      </c>
      <c r="BX29" s="7">
        <v>0.65315000000000001</v>
      </c>
      <c r="BY29" s="7">
        <v>0.29089999999999999</v>
      </c>
      <c r="BZ29" s="7">
        <v>0.4</v>
      </c>
      <c r="CA29" s="7">
        <v>2</v>
      </c>
      <c r="CB29" s="7">
        <v>41.024000000000001</v>
      </c>
      <c r="CC29" s="7">
        <v>0.33200000000000002</v>
      </c>
      <c r="CD29" s="7">
        <v>13</v>
      </c>
      <c r="CE29" s="7">
        <v>50</v>
      </c>
      <c r="CF29" s="7">
        <v>0</v>
      </c>
      <c r="CG29" s="7">
        <v>14</v>
      </c>
      <c r="CH29" s="7">
        <v>16</v>
      </c>
      <c r="CI29" s="7">
        <v>8</v>
      </c>
      <c r="CJ29" s="7">
        <v>159.59</v>
      </c>
      <c r="CK29" s="40">
        <v>1</v>
      </c>
      <c r="CL29" s="58">
        <f t="shared" si="122"/>
        <v>0.2888790560471976</v>
      </c>
      <c r="CM29" s="58">
        <v>-16.215229999999998</v>
      </c>
      <c r="CN29" s="58">
        <v>-68.453450000000004</v>
      </c>
      <c r="CO29" s="7">
        <v>12</v>
      </c>
      <c r="CP29" s="7">
        <v>23</v>
      </c>
      <c r="CQ29" s="7">
        <v>8</v>
      </c>
      <c r="CT29" s="40"/>
      <c r="DA29" s="40"/>
      <c r="DC29" s="40">
        <v>-3.4180000000000001</v>
      </c>
    </row>
    <row r="30" spans="1:132" s="8" customFormat="1">
      <c r="A30" s="55">
        <v>42255</v>
      </c>
      <c r="B30" s="9">
        <v>6.3</v>
      </c>
      <c r="C30" s="9">
        <v>29.9</v>
      </c>
      <c r="D30" s="9">
        <v>44.4</v>
      </c>
      <c r="E30" s="32">
        <v>-11.5</v>
      </c>
      <c r="F30" s="32">
        <v>-11.3</v>
      </c>
      <c r="G30" s="32">
        <v>-0.9</v>
      </c>
      <c r="H30" s="201">
        <f>(E30^2+F30^2+G30^2)^0.5</f>
        <v>16.147755261955144</v>
      </c>
      <c r="I30" s="9">
        <v>7.2999999999999995E-2</v>
      </c>
      <c r="J30" s="41" t="s">
        <v>55</v>
      </c>
      <c r="K30" s="9">
        <v>1137.8</v>
      </c>
      <c r="L30" s="9">
        <v>317.60000000000002</v>
      </c>
      <c r="M30" s="44">
        <f t="shared" si="124"/>
        <v>1.5114416130104895</v>
      </c>
      <c r="N30" s="37">
        <v>3.6033999999999997E-2</v>
      </c>
      <c r="O30" s="9">
        <v>5.8842E-3</v>
      </c>
      <c r="P30" s="9">
        <v>6.3160999999999995E-2</v>
      </c>
      <c r="Q30" s="9">
        <v>1.1768000000000001E-2</v>
      </c>
      <c r="R30" s="9">
        <v>2.4459E-3</v>
      </c>
      <c r="S30" s="9">
        <v>1.4488000000000001E-3</v>
      </c>
      <c r="T30" s="9">
        <v>2.3559000000000002E-3</v>
      </c>
      <c r="U30" s="9">
        <v>1.3726999999999999E-3</v>
      </c>
      <c r="V30" s="9">
        <v>1.4534</v>
      </c>
      <c r="W30" s="9">
        <v>1.8307</v>
      </c>
      <c r="X30" s="45">
        <v>1.6419999999999999</v>
      </c>
      <c r="Y30" s="9">
        <v>0.18865999999999999</v>
      </c>
      <c r="Z30" s="9">
        <v>0.65873999999999999</v>
      </c>
      <c r="AA30" s="9">
        <v>0.69528000000000001</v>
      </c>
      <c r="AB30" s="9">
        <v>0.66161999999999999</v>
      </c>
      <c r="AC30" s="9">
        <v>3.6535999999999999E-2</v>
      </c>
      <c r="AD30" s="9">
        <v>2.6216999999999998E-3</v>
      </c>
      <c r="AE30" s="9">
        <v>0.73241999999999996</v>
      </c>
      <c r="AF30" s="9">
        <v>1.0823999999999999E-4</v>
      </c>
      <c r="AG30" s="9">
        <v>0.74707000000000001</v>
      </c>
      <c r="AH30" s="11">
        <v>7.9699999999999999E-5</v>
      </c>
      <c r="AI30" s="9">
        <v>120</v>
      </c>
      <c r="AJ30" s="9">
        <v>0.64922000000000002</v>
      </c>
      <c r="AK30" s="9">
        <v>0.65003</v>
      </c>
      <c r="AL30" s="9">
        <v>0.64941000000000004</v>
      </c>
      <c r="AM30" s="9">
        <v>8.1514000000000001E-4</v>
      </c>
      <c r="AN30" s="9">
        <v>8.6025000000000008E-3</v>
      </c>
      <c r="AO30" s="9">
        <v>0.79590000000000005</v>
      </c>
      <c r="AP30" s="11">
        <v>8.6600000000000004E-5</v>
      </c>
      <c r="AQ30" s="9">
        <v>0.83984000000000003</v>
      </c>
      <c r="AR30" s="11">
        <v>3.6199999999999999E-5</v>
      </c>
      <c r="AS30" s="11">
        <v>4.2799999999999997E-5</v>
      </c>
      <c r="AT30" s="11">
        <v>4.1300000000000001E-5</v>
      </c>
      <c r="AU30" s="9">
        <v>1.8242E-3</v>
      </c>
      <c r="AV30" s="9">
        <v>2.5547E-3</v>
      </c>
      <c r="AW30" s="9">
        <v>1.75E-4</v>
      </c>
      <c r="AX30" s="9">
        <v>2.1722000000000001E-4</v>
      </c>
      <c r="AY30" s="11">
        <v>3.8399999999999998E-5</v>
      </c>
      <c r="AZ30" s="11">
        <v>2.9499999999999999E-5</v>
      </c>
      <c r="BA30" s="11">
        <v>3.29E-5</v>
      </c>
      <c r="BB30" s="11">
        <v>2.1999999999999999E-5</v>
      </c>
      <c r="BC30" s="11">
        <v>5.41E-5</v>
      </c>
      <c r="BD30" s="11">
        <v>4.2899999999999999E-5</v>
      </c>
      <c r="BE30" s="9">
        <v>9.6522000000000003E-4</v>
      </c>
      <c r="BF30" s="9">
        <v>1.0296000000000001E-3</v>
      </c>
      <c r="BG30" s="9">
        <v>1.3742999999999999E-4</v>
      </c>
      <c r="BH30" s="11">
        <v>1.3223E-4</v>
      </c>
      <c r="BI30" s="11">
        <v>4.2200000000000003E-5</v>
      </c>
      <c r="BJ30" s="11">
        <v>2.9E-5</v>
      </c>
      <c r="BK30" s="11">
        <v>3.1900000000000003E-5</v>
      </c>
      <c r="BL30" s="11">
        <v>2.7699999999999999E-5</v>
      </c>
      <c r="BM30" s="9">
        <v>1.2196E-2</v>
      </c>
      <c r="BN30" s="9">
        <v>1.6712000000000001E-3</v>
      </c>
      <c r="BO30" s="9">
        <v>1.7328000000000001E-3</v>
      </c>
      <c r="BP30" s="9">
        <v>1.5985999999999999E-3</v>
      </c>
      <c r="BQ30" s="9">
        <v>1.6657E-3</v>
      </c>
      <c r="BR30" s="9">
        <v>9.6230999999999997E-4</v>
      </c>
      <c r="BS30" s="11">
        <v>9.4900000000000003E-5</v>
      </c>
      <c r="BT30" s="9">
        <v>1.0529999999999999E-2</v>
      </c>
      <c r="BU30" s="9">
        <v>1.9285000000000001E-3</v>
      </c>
      <c r="BV30" s="9">
        <v>25.824000000000002</v>
      </c>
      <c r="BW30" s="9">
        <v>16.036000000000001</v>
      </c>
      <c r="BX30" s="9">
        <v>7.3219000000000003</v>
      </c>
      <c r="BY30" s="9">
        <v>0.16472999999999999</v>
      </c>
      <c r="BZ30" s="9">
        <v>0.5</v>
      </c>
      <c r="CA30" s="9">
        <v>2.5</v>
      </c>
      <c r="CB30" s="9">
        <v>315</v>
      </c>
      <c r="CC30" s="9">
        <v>0.34</v>
      </c>
      <c r="CD30" s="9">
        <v>14</v>
      </c>
      <c r="CE30" s="9">
        <v>30</v>
      </c>
      <c r="CF30" s="9">
        <v>0</v>
      </c>
      <c r="CG30" s="9">
        <v>14</v>
      </c>
      <c r="CH30" s="9">
        <v>49</v>
      </c>
      <c r="CI30" s="9">
        <v>15</v>
      </c>
      <c r="CJ30" s="9">
        <v>258.83999999999997</v>
      </c>
      <c r="CK30" s="31">
        <v>1</v>
      </c>
      <c r="CL30" s="111">
        <f t="shared" si="122"/>
        <v>0.30317079669597652</v>
      </c>
      <c r="CM30" s="9">
        <v>-1.2422</v>
      </c>
      <c r="CN30" s="9">
        <v>36.827199999999998</v>
      </c>
      <c r="CO30" s="9">
        <v>13</v>
      </c>
      <c r="CP30" s="9">
        <v>46</v>
      </c>
      <c r="CQ30" s="9">
        <v>42</v>
      </c>
      <c r="CR30" s="9"/>
      <c r="CS30" s="9"/>
      <c r="CT30" s="31"/>
      <c r="CU30" s="9"/>
      <c r="CV30" s="9"/>
      <c r="CW30" s="9"/>
      <c r="CX30" s="9"/>
      <c r="CY30" s="9"/>
      <c r="CZ30" s="9"/>
      <c r="DA30" s="31"/>
      <c r="DB30" s="9"/>
      <c r="DC30" s="41">
        <v>-2.1509999999999998</v>
      </c>
      <c r="DD30" s="9"/>
      <c r="DE30" s="9"/>
      <c r="DF30" s="9"/>
      <c r="DG30" s="9"/>
    </row>
    <row r="31" spans="1:132" s="49" customFormat="1">
      <c r="A31" s="53">
        <v>42254</v>
      </c>
      <c r="B31" s="48">
        <v>14.5</v>
      </c>
      <c r="C31" s="48">
        <v>98.9</v>
      </c>
      <c r="D31" s="48">
        <v>29.3</v>
      </c>
      <c r="E31" s="222">
        <v>16.8</v>
      </c>
      <c r="F31" s="222">
        <v>-12</v>
      </c>
      <c r="G31" s="222">
        <v>-3.8</v>
      </c>
      <c r="H31" s="222">
        <f t="shared" ref="H31" si="125">(E31^2+F31^2+G31^2)^0.5</f>
        <v>20.992379569739111</v>
      </c>
      <c r="I31" s="48">
        <v>3.9</v>
      </c>
      <c r="J31" s="101" t="s">
        <v>45</v>
      </c>
      <c r="K31" s="101">
        <v>4545</v>
      </c>
      <c r="L31" s="101">
        <v>233.8</v>
      </c>
      <c r="M31" s="114">
        <f t="shared" si="124"/>
        <v>1.6925628787109441</v>
      </c>
      <c r="N31" s="101">
        <v>4.5392000000000002E-3</v>
      </c>
      <c r="O31" s="101">
        <v>1.3512999999999999E-3</v>
      </c>
      <c r="P31" s="101">
        <v>6.5922999999999997E-3</v>
      </c>
      <c r="Q31" s="101">
        <v>2.7025999999999999E-3</v>
      </c>
      <c r="R31" s="101">
        <v>1.3614E-3</v>
      </c>
      <c r="S31" s="101">
        <v>8.1404999999999997E-4</v>
      </c>
      <c r="T31" s="101">
        <v>1.3563E-3</v>
      </c>
      <c r="U31" s="101">
        <v>7.9976000000000005E-4</v>
      </c>
      <c r="V31" s="101">
        <v>2.0680000000000001</v>
      </c>
      <c r="W31" s="101">
        <v>1.9186000000000001</v>
      </c>
      <c r="X31" s="114">
        <v>1.9933000000000001</v>
      </c>
      <c r="Y31" s="101">
        <v>7.4680999999999997E-2</v>
      </c>
      <c r="Z31" s="101">
        <v>0.58948999999999996</v>
      </c>
      <c r="AA31" s="101">
        <v>0.60438999999999998</v>
      </c>
      <c r="AB31" s="101">
        <v>0.59082000000000001</v>
      </c>
      <c r="AC31" s="101">
        <v>1.4898E-2</v>
      </c>
      <c r="AD31" s="101">
        <v>1.0752E-4</v>
      </c>
      <c r="AE31" s="101">
        <v>0.61523000000000005</v>
      </c>
      <c r="AF31" s="101">
        <v>3.6100000000000003E-5</v>
      </c>
      <c r="AG31" s="101">
        <v>0.69335999999999998</v>
      </c>
      <c r="AH31" s="101">
        <v>1.03E-5</v>
      </c>
      <c r="AI31" s="101">
        <v>90</v>
      </c>
      <c r="AJ31" s="101">
        <v>0.59984000000000004</v>
      </c>
      <c r="AK31" s="101">
        <v>0.61024</v>
      </c>
      <c r="AL31" s="101">
        <v>0.60546999999999995</v>
      </c>
      <c r="AM31" s="101">
        <v>1.0399E-2</v>
      </c>
      <c r="AN31" s="101">
        <v>1.3509000000000001E-4</v>
      </c>
      <c r="AO31" s="101">
        <v>0.625</v>
      </c>
      <c r="AP31" s="101">
        <v>1.2799999999999999E-5</v>
      </c>
      <c r="AQ31" s="101">
        <v>0.70313000000000003</v>
      </c>
      <c r="AR31" s="101">
        <v>8.49E-6</v>
      </c>
      <c r="AS31" s="101">
        <v>1.0699999999999999E-5</v>
      </c>
      <c r="AT31" s="101">
        <v>7.1600000000000001E-6</v>
      </c>
      <c r="AU31" s="101">
        <v>6.2843999999999997E-4</v>
      </c>
      <c r="AV31" s="101">
        <v>7.9546E-4</v>
      </c>
      <c r="AW31" s="101">
        <v>6.1799999999999998E-5</v>
      </c>
      <c r="AX31" s="101">
        <v>5.5800000000000001E-5</v>
      </c>
      <c r="AY31" s="101">
        <v>1.1199999999999999E-5</v>
      </c>
      <c r="AZ31" s="101">
        <v>1.13E-5</v>
      </c>
      <c r="BA31" s="101">
        <v>4.6999999999999999E-6</v>
      </c>
      <c r="BB31" s="101">
        <v>5.0900000000000004E-6</v>
      </c>
      <c r="BC31" s="101">
        <v>1.8E-5</v>
      </c>
      <c r="BD31" s="101">
        <v>1.66E-5</v>
      </c>
      <c r="BE31" s="101">
        <v>1.0905999999999999E-3</v>
      </c>
      <c r="BF31" s="101">
        <v>9.4894E-4</v>
      </c>
      <c r="BG31" s="101">
        <v>6.5199999999999999E-5</v>
      </c>
      <c r="BH31" s="101">
        <v>5.3699999999999997E-5</v>
      </c>
      <c r="BI31" s="101">
        <v>1.3900000000000001E-5</v>
      </c>
      <c r="BJ31" s="101">
        <v>1.2300000000000001E-5</v>
      </c>
      <c r="BK31" s="101">
        <v>6.1600000000000003E-6</v>
      </c>
      <c r="BL31" s="101">
        <v>3.2600000000000001E-6</v>
      </c>
      <c r="BM31" s="101">
        <v>3.8301999999999998E-4</v>
      </c>
      <c r="BN31" s="101">
        <v>1.6053000000000001E-4</v>
      </c>
      <c r="BO31" s="101">
        <v>3.3388999999999999E-4</v>
      </c>
      <c r="BP31" s="101">
        <v>3.4867999999999998E-4</v>
      </c>
      <c r="BQ31" s="101">
        <v>3.4128000000000001E-4</v>
      </c>
      <c r="BR31" s="101">
        <v>1.5568E-4</v>
      </c>
      <c r="BS31" s="101">
        <v>1.0499999999999999E-5</v>
      </c>
      <c r="BT31" s="101">
        <v>4.1699999999999997E-5</v>
      </c>
      <c r="BU31" s="101">
        <v>2.2363E-4</v>
      </c>
      <c r="BV31" s="101">
        <v>4.8423999999999996</v>
      </c>
      <c r="BW31" s="101">
        <v>3.5106999999999999</v>
      </c>
      <c r="BX31" s="101">
        <v>1.1223000000000001</v>
      </c>
      <c r="BY31" s="101">
        <v>0.14832999999999999</v>
      </c>
      <c r="BZ31" s="101">
        <v>0.5</v>
      </c>
      <c r="CA31" s="101">
        <v>1.5</v>
      </c>
      <c r="CB31" s="101">
        <v>236.46</v>
      </c>
      <c r="CC31" s="101">
        <v>0.35199999999999998</v>
      </c>
      <c r="CD31" s="101">
        <v>5</v>
      </c>
      <c r="CE31" s="101">
        <v>30</v>
      </c>
      <c r="CF31" s="101">
        <v>0</v>
      </c>
      <c r="CG31" s="101">
        <v>6</v>
      </c>
      <c r="CH31" s="101">
        <v>8</v>
      </c>
      <c r="CI31" s="101">
        <v>6</v>
      </c>
      <c r="CJ31" s="101">
        <v>174.49</v>
      </c>
      <c r="CK31" s="101">
        <v>1</v>
      </c>
      <c r="CL31" s="48">
        <f t="shared" si="122"/>
        <v>0.28393827700381086</v>
      </c>
      <c r="CM31" s="48">
        <v>44.1999</v>
      </c>
      <c r="CN31" s="48">
        <v>131.97730000000001</v>
      </c>
      <c r="CO31" s="101">
        <v>1</v>
      </c>
      <c r="CP31" s="101">
        <v>41</v>
      </c>
      <c r="CQ31" s="101">
        <v>19</v>
      </c>
      <c r="CR31" s="101">
        <v>41.71</v>
      </c>
      <c r="CS31" s="101">
        <v>37.299999999999997</v>
      </c>
      <c r="CT31" s="101" t="s">
        <v>87</v>
      </c>
      <c r="CU31" s="101">
        <v>0.25335648148148149</v>
      </c>
      <c r="CV31" s="101">
        <v>184.1</v>
      </c>
      <c r="CW31" s="101">
        <v>235.5</v>
      </c>
      <c r="CX31" s="101">
        <v>0.7</v>
      </c>
      <c r="CY31" s="101">
        <v>323</v>
      </c>
      <c r="CZ31" s="101">
        <v>-43.9</v>
      </c>
      <c r="DA31" s="101" t="s">
        <v>88</v>
      </c>
      <c r="DB31" s="101">
        <v>2.8</v>
      </c>
      <c r="DC31" s="101">
        <v>-4.1360000000000001</v>
      </c>
      <c r="DD31" s="101"/>
      <c r="DE31" s="48"/>
      <c r="DF31" s="48"/>
      <c r="DG31" s="48"/>
    </row>
    <row r="32" spans="1:132" s="3" customFormat="1">
      <c r="A32" s="89"/>
      <c r="B32" s="5"/>
      <c r="C32" s="9"/>
      <c r="D32" s="9"/>
      <c r="E32" s="9"/>
      <c r="F32" s="9"/>
      <c r="G32" s="9"/>
      <c r="H32" s="9"/>
      <c r="I32" s="9">
        <v>3.9</v>
      </c>
      <c r="J32" s="41" t="s">
        <v>44</v>
      </c>
      <c r="K32" s="5">
        <v>4555</v>
      </c>
      <c r="L32" s="9">
        <v>158.9</v>
      </c>
      <c r="M32" s="44">
        <f t="shared" si="124"/>
        <v>3.4419853371424636</v>
      </c>
      <c r="N32" s="4">
        <v>2.4553999999999999E-2</v>
      </c>
      <c r="O32" s="4">
        <v>1.154E-2</v>
      </c>
      <c r="P32" s="1">
        <v>3.7643999999999997E-2</v>
      </c>
      <c r="Q32" s="1">
        <v>2.308E-2</v>
      </c>
      <c r="R32" s="1">
        <v>2.3481999999999999E-3</v>
      </c>
      <c r="S32" s="1">
        <v>1.4276E-3</v>
      </c>
      <c r="T32" s="1">
        <v>3.4028999999999999E-3</v>
      </c>
      <c r="U32" s="1">
        <v>2.0339999999999998E-3</v>
      </c>
      <c r="V32" s="1">
        <v>3.5329000000000002</v>
      </c>
      <c r="W32" s="1">
        <v>3.1535000000000002</v>
      </c>
      <c r="X32" s="44">
        <v>3.3431999999999999</v>
      </c>
      <c r="Y32" s="1">
        <v>0.18970999999999999</v>
      </c>
      <c r="Z32" s="1">
        <v>0.29010999999999998</v>
      </c>
      <c r="AA32" s="1">
        <v>0.29059000000000001</v>
      </c>
      <c r="AB32" s="1">
        <v>0.29053000000000001</v>
      </c>
      <c r="AC32" s="1">
        <v>4.8191999999999999E-4</v>
      </c>
      <c r="AD32" s="1">
        <v>8.8464000000000008E-3</v>
      </c>
      <c r="AE32" s="1">
        <v>0.30640000000000001</v>
      </c>
      <c r="AF32" s="1">
        <v>6.8995000000000005E-4</v>
      </c>
      <c r="AG32" s="1">
        <v>0.32103999999999999</v>
      </c>
      <c r="AH32" s="1">
        <v>5.7872999999999996E-4</v>
      </c>
      <c r="AI32" s="1">
        <v>90</v>
      </c>
      <c r="AJ32" s="1">
        <v>0.29047000000000001</v>
      </c>
      <c r="AK32" s="1">
        <v>0.29441000000000001</v>
      </c>
      <c r="AL32" s="1">
        <v>0.29297000000000001</v>
      </c>
      <c r="AM32" s="1">
        <v>3.9443000000000004E-3</v>
      </c>
      <c r="AN32" s="1">
        <v>8.2360000000000003E-3</v>
      </c>
      <c r="AO32" s="1">
        <v>0.36132999999999998</v>
      </c>
      <c r="AP32" s="2">
        <v>1.3250999999999999E-4</v>
      </c>
      <c r="AQ32" s="1">
        <v>0.45898</v>
      </c>
      <c r="AR32" s="2">
        <v>2.48E-5</v>
      </c>
      <c r="AS32" s="1">
        <v>1.1319000000000001E-4</v>
      </c>
      <c r="AT32" s="2">
        <v>8.1699999999999994E-5</v>
      </c>
      <c r="AU32" s="1">
        <v>4.9094999999999998E-4</v>
      </c>
      <c r="AV32" s="1">
        <v>7.1414000000000004E-4</v>
      </c>
      <c r="AW32" s="2">
        <v>6.69E-5</v>
      </c>
      <c r="AX32" s="2">
        <v>9.4099999999999997E-5</v>
      </c>
      <c r="AY32" s="2">
        <v>5.3199999999999999E-5</v>
      </c>
      <c r="AZ32" s="2">
        <v>3.1900000000000003E-5</v>
      </c>
      <c r="BA32" s="2">
        <v>4.8900000000000003E-5</v>
      </c>
      <c r="BB32" s="2">
        <v>4.2200000000000003E-5</v>
      </c>
      <c r="BC32" s="1">
        <v>3.1232999999999999E-4</v>
      </c>
      <c r="BD32" s="1">
        <v>4.0530999999999998E-4</v>
      </c>
      <c r="BE32" s="1">
        <v>4.462E-4</v>
      </c>
      <c r="BF32" s="1">
        <v>5.0332999999999997E-4</v>
      </c>
      <c r="BG32" s="2">
        <v>7.9400000000000006E-5</v>
      </c>
      <c r="BH32" s="2">
        <v>7.6500000000000003E-5</v>
      </c>
      <c r="BI32" s="2">
        <v>7.2299999999999996E-5</v>
      </c>
      <c r="BJ32" s="2">
        <v>1.1768E-4</v>
      </c>
      <c r="BK32" s="2">
        <v>9.5600000000000006E-5</v>
      </c>
      <c r="BL32" s="2">
        <v>1.4857E-4</v>
      </c>
      <c r="BM32" s="1">
        <v>1.6993000000000001E-2</v>
      </c>
      <c r="BN32" s="1">
        <v>1.3998999999999999E-2</v>
      </c>
      <c r="BO32" s="1">
        <v>3.6178E-3</v>
      </c>
      <c r="BP32" s="1">
        <v>9.1924999999999993E-3</v>
      </c>
      <c r="BQ32" s="1">
        <v>6.4051000000000004E-3</v>
      </c>
      <c r="BR32" s="1">
        <v>1.8175E-2</v>
      </c>
      <c r="BS32" s="1">
        <v>3.9418999999999999E-3</v>
      </c>
      <c r="BT32" s="1">
        <v>1.0588E-2</v>
      </c>
      <c r="BU32" s="1">
        <v>2.2941E-2</v>
      </c>
      <c r="BV32" s="1">
        <v>16.030999999999999</v>
      </c>
      <c r="BW32" s="1">
        <v>13.842000000000001</v>
      </c>
      <c r="BX32" s="1">
        <v>2.653</v>
      </c>
      <c r="BY32" s="1">
        <v>1.0123</v>
      </c>
      <c r="BZ32" s="1">
        <v>0.2</v>
      </c>
      <c r="CA32" s="1">
        <v>1.2</v>
      </c>
      <c r="CB32" s="1">
        <v>160.31</v>
      </c>
      <c r="CC32" s="1">
        <v>0.34499999999999997</v>
      </c>
      <c r="CD32" s="1">
        <v>5</v>
      </c>
      <c r="CE32" s="1">
        <v>30</v>
      </c>
      <c r="CF32" s="1">
        <v>0</v>
      </c>
      <c r="CG32" s="1">
        <v>5</v>
      </c>
      <c r="CH32" s="1">
        <v>54</v>
      </c>
      <c r="CI32" s="1">
        <v>31</v>
      </c>
      <c r="CJ32" s="1">
        <v>504.69</v>
      </c>
      <c r="CK32" s="27">
        <v>1</v>
      </c>
      <c r="CL32" s="9">
        <f t="shared" si="122"/>
        <v>0.29982885729331227</v>
      </c>
      <c r="CM32" s="9">
        <v>53.948720000000002</v>
      </c>
      <c r="CN32" s="9">
        <v>84.818910000000002</v>
      </c>
      <c r="CO32" s="66">
        <v>1</v>
      </c>
      <c r="CP32" s="66">
        <v>41</v>
      </c>
      <c r="CQ32" s="66">
        <v>19</v>
      </c>
      <c r="CR32" s="5">
        <v>41.03</v>
      </c>
      <c r="CS32" s="5">
        <v>348.3</v>
      </c>
      <c r="CT32" s="41" t="s">
        <v>87</v>
      </c>
      <c r="CU32" s="42">
        <v>0.24467592592592591</v>
      </c>
      <c r="CV32" s="5">
        <v>-315</v>
      </c>
      <c r="CW32" s="5">
        <v>160</v>
      </c>
      <c r="CX32" s="5">
        <v>-0.5</v>
      </c>
      <c r="CY32" s="5">
        <v>325.3</v>
      </c>
      <c r="CZ32" s="5">
        <v>-41.7</v>
      </c>
      <c r="DA32" s="41" t="s">
        <v>88</v>
      </c>
      <c r="DB32" s="5">
        <v>3.4</v>
      </c>
      <c r="DC32" s="66">
        <v>0.38300000000000001</v>
      </c>
      <c r="DE32" s="5"/>
      <c r="DF32" s="5"/>
      <c r="DG32" s="5"/>
    </row>
    <row r="33" spans="1:336">
      <c r="E33" s="4"/>
      <c r="F33" s="4"/>
      <c r="G33" s="4"/>
      <c r="H33" s="4"/>
      <c r="I33" s="9">
        <v>3.9</v>
      </c>
      <c r="J33" s="27" t="s">
        <v>51</v>
      </c>
      <c r="K33" s="1">
        <v>5762</v>
      </c>
      <c r="L33" s="1">
        <v>338.3</v>
      </c>
      <c r="M33" s="44">
        <f t="shared" si="124"/>
        <v>1.0666666666666667</v>
      </c>
      <c r="N33" s="1">
        <v>3.2142999999999998E-2</v>
      </c>
      <c r="O33" s="1">
        <v>8.5611000000000003E-3</v>
      </c>
      <c r="P33" s="1">
        <v>4.9553E-2</v>
      </c>
      <c r="Q33" s="1">
        <v>1.7121999999999998E-2</v>
      </c>
      <c r="R33" s="1">
        <v>3.8043999999999999E-3</v>
      </c>
      <c r="S33" s="1">
        <v>2.2561999999999999E-3</v>
      </c>
      <c r="T33" s="1">
        <v>2.6102999999999999E-3</v>
      </c>
      <c r="U33" s="1">
        <v>1.5321E-3</v>
      </c>
      <c r="V33" s="1">
        <v>1.2196</v>
      </c>
      <c r="W33" s="1">
        <v>1.0764</v>
      </c>
      <c r="X33" s="44">
        <v>1.1479999999999999</v>
      </c>
      <c r="Y33" s="1">
        <v>7.1603E-2</v>
      </c>
      <c r="Z33" s="1">
        <v>0.93733</v>
      </c>
      <c r="AA33" s="1">
        <v>0.93755999999999995</v>
      </c>
      <c r="AB33" s="1">
        <v>0.9375</v>
      </c>
      <c r="AC33" s="1">
        <v>2.3572999999999999E-4</v>
      </c>
      <c r="AD33" s="1">
        <v>3.2577000000000001E-3</v>
      </c>
      <c r="AE33" s="1">
        <v>0.94481999999999999</v>
      </c>
      <c r="AF33" s="1">
        <v>1.0559E-4</v>
      </c>
      <c r="AG33" s="1">
        <v>0.95215000000000005</v>
      </c>
      <c r="AH33" s="1">
        <v>2.8478999999999999E-4</v>
      </c>
      <c r="AI33" s="1">
        <v>90</v>
      </c>
      <c r="AJ33" s="1">
        <v>0.96475</v>
      </c>
      <c r="AK33" s="1">
        <v>0.99622999999999995</v>
      </c>
      <c r="AL33" s="1">
        <v>0.97655999999999998</v>
      </c>
      <c r="AM33" s="1">
        <v>3.1483999999999998E-2</v>
      </c>
      <c r="AN33" s="1">
        <v>2.1240999999999999E-3</v>
      </c>
      <c r="AO33" s="1">
        <v>1.0351999999999999</v>
      </c>
      <c r="AP33" s="1">
        <v>1.5405E-4</v>
      </c>
      <c r="AQ33" s="1">
        <v>1.0645</v>
      </c>
      <c r="AR33" s="1">
        <v>4.6199999999999998E-5</v>
      </c>
      <c r="AS33" s="1">
        <v>3.8800000000000001E-5</v>
      </c>
      <c r="AT33" s="1">
        <v>1.9400000000000001E-5</v>
      </c>
      <c r="AU33" s="1">
        <v>1.2222999999999999E-2</v>
      </c>
      <c r="AV33" s="1">
        <v>1.5310000000000001E-2</v>
      </c>
      <c r="AW33" s="1">
        <v>3.1245999999999999E-3</v>
      </c>
      <c r="AX33" s="1">
        <v>2.2845000000000001E-3</v>
      </c>
      <c r="AY33" s="1">
        <v>9.7499999999999998E-5</v>
      </c>
      <c r="AZ33" s="1">
        <v>1.1902E-4</v>
      </c>
      <c r="BA33" s="1">
        <v>3.1147999999999999E-4</v>
      </c>
      <c r="BB33" s="1">
        <v>3.8575000000000003E-4</v>
      </c>
      <c r="BC33" s="1">
        <v>2.1845E-4</v>
      </c>
      <c r="BD33" s="1">
        <v>1.9916000000000001E-4</v>
      </c>
      <c r="BE33" s="1">
        <v>5.3442999999999997E-2</v>
      </c>
      <c r="BF33" s="1">
        <v>2.9245E-2</v>
      </c>
      <c r="BG33" s="1">
        <v>1.5418000000000001E-3</v>
      </c>
      <c r="BH33" s="1">
        <v>1.2829E-3</v>
      </c>
      <c r="BI33" s="1">
        <v>5.4263E-4</v>
      </c>
      <c r="BJ33" s="1">
        <v>5.5931000000000004E-4</v>
      </c>
      <c r="BK33" s="1">
        <v>3.2058999999999999E-4</v>
      </c>
      <c r="BL33" s="1">
        <v>3.2367000000000002E-4</v>
      </c>
      <c r="BM33" s="1">
        <v>2.4331999999999999E-2</v>
      </c>
      <c r="BN33" s="1">
        <v>6.3569999999999998E-3</v>
      </c>
      <c r="BO33" s="1">
        <v>1.1671000000000001E-2</v>
      </c>
      <c r="BP33" s="1">
        <v>5.2651E-3</v>
      </c>
      <c r="BQ33" s="1">
        <v>8.4680999999999992E-3</v>
      </c>
      <c r="BR33" s="1">
        <v>3.7637E-3</v>
      </c>
      <c r="BS33" s="1">
        <v>4.5297999999999996E-3</v>
      </c>
      <c r="BT33" s="1">
        <v>1.5864E-2</v>
      </c>
      <c r="BU33" s="1">
        <v>7.3876000000000002E-3</v>
      </c>
      <c r="BV33" s="1">
        <v>13.025</v>
      </c>
      <c r="BW33" s="1">
        <v>8.9398</v>
      </c>
      <c r="BX33" s="1">
        <v>2.8734000000000002</v>
      </c>
      <c r="BY33" s="1">
        <v>6.9667999999999994E-2</v>
      </c>
      <c r="BZ33" s="1">
        <v>0.8</v>
      </c>
      <c r="CA33" s="1">
        <v>2</v>
      </c>
      <c r="CB33" s="1">
        <v>336.32</v>
      </c>
      <c r="CC33" s="1">
        <v>0.34499999999999997</v>
      </c>
      <c r="CD33" s="1">
        <v>6</v>
      </c>
      <c r="CE33" s="1">
        <v>30</v>
      </c>
      <c r="CF33" s="1">
        <v>0</v>
      </c>
      <c r="CG33" s="1">
        <v>7</v>
      </c>
      <c r="CH33" s="1">
        <v>3</v>
      </c>
      <c r="CI33" s="1">
        <v>19</v>
      </c>
      <c r="CJ33" s="1">
        <v>671.63</v>
      </c>
      <c r="CK33" s="27">
        <v>1</v>
      </c>
      <c r="CL33" s="9">
        <f t="shared" si="122"/>
        <v>0.29824016563146999</v>
      </c>
      <c r="CM33" s="9">
        <v>-34.597610000000003</v>
      </c>
      <c r="CN33" s="9">
        <v>116.35669</v>
      </c>
      <c r="CO33" s="66">
        <v>1</v>
      </c>
      <c r="CP33" s="66">
        <v>41</v>
      </c>
      <c r="CQ33" s="66">
        <v>19</v>
      </c>
      <c r="CR33" s="1">
        <v>51.55</v>
      </c>
      <c r="CS33" s="1">
        <v>160.5</v>
      </c>
      <c r="CT33" s="27" t="s">
        <v>87</v>
      </c>
      <c r="CU33" s="1">
        <v>0.29120370370370369</v>
      </c>
      <c r="CV33" s="1">
        <v>-155</v>
      </c>
      <c r="CW33" s="1">
        <v>337.5</v>
      </c>
      <c r="CX33" s="1">
        <v>0.6</v>
      </c>
      <c r="CY33" s="1">
        <v>329</v>
      </c>
      <c r="CZ33" s="1">
        <v>-37.9</v>
      </c>
      <c r="DA33" s="1" t="s">
        <v>88</v>
      </c>
      <c r="DB33" s="1">
        <v>0.8</v>
      </c>
      <c r="DC33" s="27">
        <v>10.131</v>
      </c>
    </row>
    <row r="34" spans="1:336" s="59" customFormat="1">
      <c r="A34" s="57"/>
      <c r="B34" s="58"/>
      <c r="C34" s="58"/>
      <c r="D34" s="58"/>
      <c r="E34" s="58"/>
      <c r="F34" s="58"/>
      <c r="G34" s="58"/>
      <c r="H34" s="58"/>
      <c r="I34" s="58">
        <v>3.9</v>
      </c>
      <c r="J34" s="64" t="s">
        <v>53</v>
      </c>
      <c r="K34" s="58">
        <v>9596</v>
      </c>
      <c r="L34" s="58">
        <v>296.89999999999998</v>
      </c>
      <c r="M34" s="60">
        <f t="shared" si="124"/>
        <v>2.7958732910224509</v>
      </c>
      <c r="N34" s="73">
        <v>9.0124000000000003E-3</v>
      </c>
      <c r="O34" s="7">
        <v>2.3819000000000002E-3</v>
      </c>
      <c r="P34" s="7">
        <v>1.584E-2</v>
      </c>
      <c r="Q34" s="7">
        <v>4.7638000000000003E-3</v>
      </c>
      <c r="R34" s="7">
        <v>1.3734999999999999E-3</v>
      </c>
      <c r="S34" s="7">
        <v>7.9243E-4</v>
      </c>
      <c r="T34" s="7">
        <v>1.5529000000000001E-3</v>
      </c>
      <c r="U34" s="7">
        <v>9.1047999999999997E-4</v>
      </c>
      <c r="V34" s="7">
        <v>3.3492000000000002</v>
      </c>
      <c r="W34" s="7">
        <v>2.5956999999999999</v>
      </c>
      <c r="X34" s="60">
        <v>2.9723999999999999</v>
      </c>
      <c r="Y34" s="4">
        <v>0.37673000000000001</v>
      </c>
      <c r="Z34" s="7">
        <v>0.35598000000000002</v>
      </c>
      <c r="AA34" s="7">
        <v>0.35830000000000001</v>
      </c>
      <c r="AB34" s="7">
        <v>0.35766999999999999</v>
      </c>
      <c r="AC34" s="7">
        <v>2.3186000000000001E-3</v>
      </c>
      <c r="AD34" s="7">
        <v>5.2614000000000003E-4</v>
      </c>
      <c r="AE34" s="7">
        <v>0.36742999999999998</v>
      </c>
      <c r="AF34" s="80">
        <v>1.9700000000000001E-5</v>
      </c>
      <c r="AG34" s="7">
        <v>0.37963999999999998</v>
      </c>
      <c r="AH34" s="80">
        <v>3.9499999999999998E-5</v>
      </c>
      <c r="AI34" s="7">
        <v>120</v>
      </c>
      <c r="AJ34" s="7">
        <v>0.35943000000000003</v>
      </c>
      <c r="AK34" s="7">
        <v>0.36697000000000002</v>
      </c>
      <c r="AL34" s="7">
        <v>0.36132999999999998</v>
      </c>
      <c r="AM34" s="7">
        <v>7.5393999999999999E-3</v>
      </c>
      <c r="AN34" s="7">
        <v>4.2268999999999998E-4</v>
      </c>
      <c r="AO34" s="7">
        <v>0.43945000000000001</v>
      </c>
      <c r="AP34" s="80">
        <v>8.7800000000000006E-6</v>
      </c>
      <c r="AQ34" s="7">
        <v>0.4541</v>
      </c>
      <c r="AR34" s="80">
        <v>1.26E-5</v>
      </c>
      <c r="AS34" s="80">
        <v>2.1999999999999999E-5</v>
      </c>
      <c r="AT34" s="80">
        <v>2.0999999999999999E-5</v>
      </c>
      <c r="AU34" s="7">
        <v>1.0438E-4</v>
      </c>
      <c r="AV34" s="80">
        <v>6.2600000000000004E-5</v>
      </c>
      <c r="AW34" s="80">
        <v>5.6099999999999997E-6</v>
      </c>
      <c r="AX34" s="80">
        <v>2.1600000000000001E-6</v>
      </c>
      <c r="AY34" s="80">
        <v>3.01E-6</v>
      </c>
      <c r="AZ34" s="80">
        <v>2.1799999999999999E-6</v>
      </c>
      <c r="BA34" s="80">
        <v>1.19E-6</v>
      </c>
      <c r="BB34" s="80">
        <v>9.540000000000001E-7</v>
      </c>
      <c r="BC34" s="80">
        <v>3.6100000000000003E-5</v>
      </c>
      <c r="BD34" s="80">
        <v>5.8999999999999998E-5</v>
      </c>
      <c r="BE34" s="80">
        <v>1.4117000000000001E-4</v>
      </c>
      <c r="BF34" s="80">
        <v>7.9200000000000001E-5</v>
      </c>
      <c r="BG34" s="80">
        <v>4.5499999999999996E-6</v>
      </c>
      <c r="BH34" s="80">
        <v>6.1299999999999998E-6</v>
      </c>
      <c r="BI34" s="80">
        <v>2.5500000000000001E-6</v>
      </c>
      <c r="BJ34" s="80">
        <v>3.7500000000000001E-6</v>
      </c>
      <c r="BK34" s="80">
        <v>1.0499999999999999E-6</v>
      </c>
      <c r="BL34" s="80">
        <v>1.1200000000000001E-6</v>
      </c>
      <c r="BM34" s="7">
        <v>3.7897999999999999E-3</v>
      </c>
      <c r="BN34" s="7">
        <v>1.6462E-3</v>
      </c>
      <c r="BO34" s="7">
        <v>1.1435E-3</v>
      </c>
      <c r="BP34" s="7">
        <v>1.5605E-3</v>
      </c>
      <c r="BQ34" s="7">
        <v>1.3519999999999999E-3</v>
      </c>
      <c r="BR34" s="7">
        <v>3.9458000000000002E-3</v>
      </c>
      <c r="BS34" s="7">
        <v>2.9484999999999998E-4</v>
      </c>
      <c r="BT34" s="7">
        <v>2.4377999999999999E-3</v>
      </c>
      <c r="BU34" s="7">
        <v>4.2754999999999998E-3</v>
      </c>
      <c r="BV34" s="7">
        <v>11.532</v>
      </c>
      <c r="BW34" s="7">
        <v>7.5030000000000001</v>
      </c>
      <c r="BX34" s="7">
        <v>2.8029999999999999</v>
      </c>
      <c r="BY34" s="7">
        <v>0.48698000000000002</v>
      </c>
      <c r="BZ34" s="7">
        <v>0.2</v>
      </c>
      <c r="CA34" s="7">
        <v>1.5</v>
      </c>
      <c r="CB34" s="7">
        <v>299.97000000000003</v>
      </c>
      <c r="CC34" s="7">
        <v>0.34799999999999998</v>
      </c>
      <c r="CD34" s="7">
        <v>10</v>
      </c>
      <c r="CE34" s="7">
        <v>7</v>
      </c>
      <c r="CF34" s="7">
        <v>31</v>
      </c>
      <c r="CG34" s="7">
        <v>10</v>
      </c>
      <c r="CH34" s="7">
        <v>42</v>
      </c>
      <c r="CI34" s="7">
        <v>44</v>
      </c>
      <c r="CJ34" s="7">
        <v>534.4</v>
      </c>
      <c r="CK34" s="40">
        <v>1</v>
      </c>
      <c r="CL34" s="58">
        <f t="shared" si="122"/>
        <v>0.2953978759427428</v>
      </c>
      <c r="CM34" s="58">
        <v>64.875</v>
      </c>
      <c r="CN34" s="7">
        <v>-147.86099999999999</v>
      </c>
      <c r="CO34" s="74">
        <v>1</v>
      </c>
      <c r="CP34" s="74">
        <v>41</v>
      </c>
      <c r="CQ34" s="74">
        <v>19</v>
      </c>
      <c r="CR34" s="58">
        <v>87.17</v>
      </c>
      <c r="CS34" s="58">
        <v>22.9</v>
      </c>
      <c r="CT34" s="64" t="s">
        <v>87</v>
      </c>
      <c r="CU34" s="115">
        <v>0.44832175925925927</v>
      </c>
      <c r="CV34" s="58">
        <v>348.8</v>
      </c>
      <c r="CW34" s="58">
        <v>299.5</v>
      </c>
      <c r="CX34" s="58">
        <v>1.8</v>
      </c>
      <c r="CY34" s="58">
        <v>321.60000000000002</v>
      </c>
      <c r="CZ34" s="58">
        <v>-45.4</v>
      </c>
      <c r="DA34" s="64" t="s">
        <v>88</v>
      </c>
      <c r="DB34" s="58">
        <v>2.1</v>
      </c>
      <c r="DC34" s="40">
        <v>3.13</v>
      </c>
      <c r="DE34" s="58"/>
      <c r="DF34" s="58"/>
      <c r="DG34" s="58"/>
    </row>
    <row r="35" spans="1:336" s="123" customFormat="1">
      <c r="A35" s="215"/>
      <c r="B35" s="111"/>
      <c r="C35" s="111"/>
      <c r="D35" s="111"/>
      <c r="E35" s="111"/>
      <c r="F35" s="111"/>
      <c r="G35" s="111"/>
      <c r="H35" s="111"/>
      <c r="I35" s="111"/>
      <c r="J35" s="121"/>
      <c r="K35" s="111"/>
      <c r="L35" s="111"/>
      <c r="M35" s="130"/>
      <c r="N35" s="131"/>
      <c r="O35" s="112"/>
      <c r="P35" s="112"/>
      <c r="Q35" s="112"/>
      <c r="R35" s="112"/>
      <c r="S35" s="112"/>
      <c r="T35" s="112"/>
      <c r="U35" s="112"/>
      <c r="V35" s="112"/>
      <c r="W35" s="112"/>
      <c r="X35" s="130">
        <f>AVERAGE(X31:X34)</f>
        <v>2.3642249999999998</v>
      </c>
      <c r="Y35" s="112">
        <f>AVERAGE(Y31:Y34)</f>
        <v>0.17818100000000001</v>
      </c>
      <c r="Z35" s="112"/>
      <c r="AA35" s="112"/>
      <c r="AB35" s="112"/>
      <c r="AC35" s="112"/>
      <c r="AD35" s="112"/>
      <c r="AE35" s="112"/>
      <c r="AF35" s="132"/>
      <c r="AG35" s="112"/>
      <c r="AH35" s="132"/>
      <c r="AI35" s="112"/>
      <c r="AJ35" s="112"/>
      <c r="AK35" s="112"/>
      <c r="AL35" s="112"/>
      <c r="AM35" s="112"/>
      <c r="AN35" s="112"/>
      <c r="AO35" s="112"/>
      <c r="AP35" s="132"/>
      <c r="AQ35" s="112"/>
      <c r="AR35" s="132"/>
      <c r="AS35" s="132"/>
      <c r="AT35" s="132"/>
      <c r="AU35" s="11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8"/>
      <c r="CL35" s="111"/>
      <c r="CM35" s="111"/>
      <c r="CN35" s="112"/>
      <c r="CO35" s="155"/>
      <c r="CP35" s="155"/>
      <c r="CQ35" s="155"/>
      <c r="CR35" s="111"/>
      <c r="CS35" s="111"/>
      <c r="CT35" s="121"/>
      <c r="CU35" s="184"/>
      <c r="CV35" s="111"/>
      <c r="CW35" s="111"/>
      <c r="CX35" s="111"/>
      <c r="CY35" s="111"/>
      <c r="CZ35" s="111"/>
      <c r="DA35" s="121"/>
      <c r="DB35" s="111"/>
      <c r="DC35" s="118"/>
      <c r="DE35" s="111"/>
      <c r="DF35" s="111"/>
      <c r="DG35" s="111"/>
    </row>
    <row r="36" spans="1:336" s="3" customFormat="1">
      <c r="A36" s="51">
        <v>42249</v>
      </c>
      <c r="B36" s="5">
        <v>39.19</v>
      </c>
      <c r="C36" s="12">
        <v>40.869999999999997</v>
      </c>
      <c r="D36" s="12">
        <v>39.799999999999997</v>
      </c>
      <c r="E36" s="222">
        <v>10.3</v>
      </c>
      <c r="F36" s="222">
        <v>-12.2</v>
      </c>
      <c r="G36" s="222">
        <v>-18</v>
      </c>
      <c r="H36" s="222">
        <f>(E36^2+F36^2+G36^2)^0.5</f>
        <v>24.060964236705065</v>
      </c>
      <c r="I36" s="9">
        <v>0.13</v>
      </c>
      <c r="J36" s="41" t="s">
        <v>43</v>
      </c>
      <c r="K36" s="5">
        <v>1879</v>
      </c>
      <c r="L36" s="9">
        <v>233</v>
      </c>
      <c r="M36" s="44">
        <f t="shared" si="124"/>
        <v>1.8660546007576182</v>
      </c>
      <c r="N36" s="35">
        <v>3.2361000000000001E-2</v>
      </c>
      <c r="O36" s="4">
        <v>5.5792000000000003E-3</v>
      </c>
      <c r="P36" s="1">
        <v>5.5608999999999999E-2</v>
      </c>
      <c r="Q36" s="1">
        <v>1.1158E-2</v>
      </c>
      <c r="R36" s="1">
        <v>1.0989000000000001E-3</v>
      </c>
      <c r="S36" s="1">
        <v>6.3738E-4</v>
      </c>
      <c r="T36" s="1">
        <v>1.3031E-3</v>
      </c>
      <c r="U36" s="1">
        <v>7.7380000000000005E-4</v>
      </c>
      <c r="V36" s="1">
        <v>1.9057999999999999</v>
      </c>
      <c r="W36" s="1">
        <v>1.5238</v>
      </c>
      <c r="X36" s="44">
        <v>1.7148000000000001</v>
      </c>
      <c r="Y36" s="1">
        <v>0.19098999999999999</v>
      </c>
      <c r="Z36" s="1">
        <v>0.53586999999999996</v>
      </c>
      <c r="AA36" s="1">
        <v>0.53590000000000004</v>
      </c>
      <c r="AB36" s="1">
        <v>0.53588999999999998</v>
      </c>
      <c r="AC36" s="2">
        <v>3.0300000000000001E-5</v>
      </c>
      <c r="AD36" s="1">
        <v>5.1022000000000003E-3</v>
      </c>
      <c r="AE36" s="1">
        <v>1.012</v>
      </c>
      <c r="AF36" s="2">
        <v>2.6599999999999999E-6</v>
      </c>
      <c r="AG36" s="1">
        <v>1.0278</v>
      </c>
      <c r="AH36" s="2">
        <v>4.0500000000000002E-6</v>
      </c>
      <c r="AI36" s="1">
        <v>120</v>
      </c>
      <c r="AJ36" s="1">
        <v>0.53707000000000005</v>
      </c>
      <c r="AK36" s="1">
        <v>0.53712000000000004</v>
      </c>
      <c r="AL36" s="1">
        <v>0.53710999999999998</v>
      </c>
      <c r="AM36" s="2">
        <v>5.66E-5</v>
      </c>
      <c r="AN36" s="1">
        <v>6.0882000000000002E-3</v>
      </c>
      <c r="AO36" s="1">
        <v>0.96679999999999999</v>
      </c>
      <c r="AP36" s="2">
        <v>1.6700000000000001E-6</v>
      </c>
      <c r="AQ36" s="1">
        <v>1.1572</v>
      </c>
      <c r="AR36" s="2">
        <v>8.6300000000000004E-7</v>
      </c>
      <c r="AS36" s="2">
        <v>3.3000000000000002E-6</v>
      </c>
      <c r="AT36" s="2">
        <v>2.0099999999999998E-6</v>
      </c>
      <c r="AU36" s="2">
        <v>6.6099999999999994E-5</v>
      </c>
      <c r="AV36" s="2">
        <v>3.3800000000000002E-5</v>
      </c>
      <c r="AW36" s="2">
        <v>6.55E-6</v>
      </c>
      <c r="AX36" s="2">
        <v>8.6300000000000004E-6</v>
      </c>
      <c r="AY36" s="2">
        <v>3.8800000000000001E-6</v>
      </c>
      <c r="AZ36" s="2">
        <v>2.4099999999999998E-6</v>
      </c>
      <c r="BA36" s="2">
        <v>3.19E-6</v>
      </c>
      <c r="BB36" s="2">
        <v>3.9400000000000004E-6</v>
      </c>
      <c r="BC36" s="2">
        <v>3.5099999999999999E-6</v>
      </c>
      <c r="BD36" s="2">
        <v>3.5099999999999999E-6</v>
      </c>
      <c r="BE36" s="1">
        <v>1.9877999999999999E-4</v>
      </c>
      <c r="BF36" s="1">
        <v>2.3682E-4</v>
      </c>
      <c r="BG36" s="2">
        <v>6.9600000000000003E-6</v>
      </c>
      <c r="BH36" s="2">
        <v>5.7899999999999996E-6</v>
      </c>
      <c r="BI36" s="2">
        <v>4.5600000000000004E-6</v>
      </c>
      <c r="BJ36" s="2">
        <v>7.1099999999999997E-6</v>
      </c>
      <c r="BK36" s="2">
        <v>1.31E-6</v>
      </c>
      <c r="BL36" s="2">
        <v>1.4100000000000001E-6</v>
      </c>
      <c r="BM36" s="1">
        <v>1.174E-2</v>
      </c>
      <c r="BN36" s="1">
        <v>3.0883000000000001E-4</v>
      </c>
      <c r="BO36" s="1">
        <v>6.6321999999999996E-4</v>
      </c>
      <c r="BP36" s="1">
        <v>8.7633000000000003E-4</v>
      </c>
      <c r="BQ36" s="1">
        <v>7.6977000000000002E-4</v>
      </c>
      <c r="BR36" s="1">
        <v>4.0110999999999999E-4</v>
      </c>
      <c r="BS36" s="1">
        <v>1.5069000000000001E-4</v>
      </c>
      <c r="BT36" s="1">
        <v>1.0970000000000001E-2</v>
      </c>
      <c r="BU36" s="1">
        <v>5.0622000000000004E-4</v>
      </c>
      <c r="BV36" s="1">
        <v>50.603000000000002</v>
      </c>
      <c r="BW36" s="1">
        <v>31.056000000000001</v>
      </c>
      <c r="BX36" s="1">
        <v>15.250999999999999</v>
      </c>
      <c r="BY36" s="1">
        <v>0.60387000000000002</v>
      </c>
      <c r="BZ36" s="1">
        <v>0.3</v>
      </c>
      <c r="CA36" s="1">
        <v>4</v>
      </c>
      <c r="CB36" s="1">
        <v>232.47</v>
      </c>
      <c r="CC36" s="1">
        <v>0.34699999999999998</v>
      </c>
      <c r="CD36" s="1">
        <v>21</v>
      </c>
      <c r="CE36" s="1">
        <v>29</v>
      </c>
      <c r="CF36" s="1">
        <v>3</v>
      </c>
      <c r="CG36" s="1">
        <v>21</v>
      </c>
      <c r="CH36" s="1">
        <v>53</v>
      </c>
      <c r="CI36" s="1">
        <v>55</v>
      </c>
      <c r="CJ36" s="1">
        <v>463.1</v>
      </c>
      <c r="CK36" s="27">
        <v>1</v>
      </c>
      <c r="CL36" s="9">
        <f>K36/(((CG36*3600)+(CH36*60)+CI36)-((CO36*3600)+(CP36*60)+CQ36))</f>
        <v>0.30282030620467365</v>
      </c>
      <c r="CM36" s="9">
        <v>50.4086</v>
      </c>
      <c r="CN36" s="9">
        <v>58.034300000000002</v>
      </c>
      <c r="CO36" s="5">
        <v>20</v>
      </c>
      <c r="CP36" s="5">
        <v>10</v>
      </c>
      <c r="CQ36" s="5">
        <v>30</v>
      </c>
      <c r="CR36" s="5">
        <v>17.28</v>
      </c>
      <c r="CS36" s="5">
        <v>38.5</v>
      </c>
      <c r="CT36" s="41" t="s">
        <v>69</v>
      </c>
      <c r="CU36" s="42">
        <v>0.91238425925925926</v>
      </c>
      <c r="CV36" s="5">
        <v>-343</v>
      </c>
      <c r="CW36" s="5">
        <v>231.6</v>
      </c>
      <c r="CX36" s="5">
        <v>1.4</v>
      </c>
      <c r="CY36" s="5">
        <v>325.7</v>
      </c>
      <c r="CZ36" s="5">
        <v>-51.3</v>
      </c>
      <c r="DA36" s="41" t="s">
        <v>88</v>
      </c>
      <c r="DB36" s="5">
        <v>4.9000000000000004</v>
      </c>
      <c r="DC36" s="41">
        <v>8.0459999999999994</v>
      </c>
      <c r="DD36" s="5"/>
      <c r="DE36" s="5"/>
      <c r="DF36" s="5"/>
      <c r="DG36" s="5"/>
    </row>
    <row r="37" spans="1:336" s="3" customFormat="1">
      <c r="A37" s="52"/>
      <c r="B37" s="5"/>
      <c r="C37" s="9"/>
      <c r="D37" s="9"/>
      <c r="E37" s="9"/>
      <c r="F37" s="9"/>
      <c r="G37" s="9"/>
      <c r="H37" s="9"/>
      <c r="I37" s="9">
        <v>0.13</v>
      </c>
      <c r="J37" s="41" t="s">
        <v>50</v>
      </c>
      <c r="K37" s="5">
        <v>2736</v>
      </c>
      <c r="L37" s="9">
        <v>73</v>
      </c>
      <c r="M37" s="44">
        <f t="shared" si="124"/>
        <v>1.8618160153413641</v>
      </c>
      <c r="N37" s="37">
        <v>6.9379999999999997E-3</v>
      </c>
      <c r="O37" s="9">
        <v>1.5623E-3</v>
      </c>
      <c r="P37" s="9">
        <v>1.115E-2</v>
      </c>
      <c r="Q37" s="9">
        <v>3.1246999999999998E-3</v>
      </c>
      <c r="R37" s="9">
        <v>1.0337E-3</v>
      </c>
      <c r="S37" s="9">
        <v>6.1313000000000003E-4</v>
      </c>
      <c r="T37" s="9">
        <v>1.0857E-3</v>
      </c>
      <c r="U37" s="9">
        <v>6.5116000000000002E-4</v>
      </c>
      <c r="V37" s="9">
        <v>1.6836</v>
      </c>
      <c r="W37" s="9">
        <v>1.7563</v>
      </c>
      <c r="X37" s="45">
        <v>1.72</v>
      </c>
      <c r="Y37" s="9">
        <v>3.6373000000000003E-2</v>
      </c>
      <c r="Z37" s="9">
        <v>0.53634000000000004</v>
      </c>
      <c r="AA37" s="9">
        <v>0.53756000000000004</v>
      </c>
      <c r="AB37" s="9">
        <v>0.53710999999999998</v>
      </c>
      <c r="AC37" s="11">
        <v>1.2191999999999999E-3</v>
      </c>
      <c r="AD37" s="11">
        <v>5.5382999999999995E-4</v>
      </c>
      <c r="AE37" s="9">
        <v>0.54198999999999997</v>
      </c>
      <c r="AF37" s="11">
        <v>5.0800000000000002E-5</v>
      </c>
      <c r="AG37" s="9">
        <v>0.57372999999999996</v>
      </c>
      <c r="AH37" s="11">
        <v>5.2899999999999998E-5</v>
      </c>
      <c r="AI37" s="9">
        <v>90</v>
      </c>
      <c r="AJ37" s="9">
        <v>0.67437999999999998</v>
      </c>
      <c r="AK37" s="9" t="s">
        <v>42</v>
      </c>
      <c r="AL37" s="9">
        <v>0.69335999999999998</v>
      </c>
      <c r="AM37" s="9" t="s">
        <v>42</v>
      </c>
      <c r="AN37" s="11">
        <v>8.6299999999999997E-5</v>
      </c>
      <c r="AO37" s="9">
        <v>0.74219000000000002</v>
      </c>
      <c r="AP37" s="11">
        <v>1.8300000000000001E-5</v>
      </c>
      <c r="AQ37" s="9">
        <v>0.86914000000000002</v>
      </c>
      <c r="AR37" s="11">
        <v>1.8300000000000001E-6</v>
      </c>
      <c r="AS37" s="11">
        <v>3.4499999999999998E-5</v>
      </c>
      <c r="AT37" s="11">
        <v>2.3499999999999999E-5</v>
      </c>
      <c r="AU37" s="9">
        <v>2.7699000000000002E-4</v>
      </c>
      <c r="AV37" s="9">
        <v>1.2203E-4</v>
      </c>
      <c r="AW37" s="11">
        <v>4.4700000000000002E-5</v>
      </c>
      <c r="AX37" s="11">
        <v>2.9600000000000001E-5</v>
      </c>
      <c r="AY37" s="11">
        <v>1.5999999999999999E-5</v>
      </c>
      <c r="AZ37" s="11">
        <v>1.56E-5</v>
      </c>
      <c r="BA37" s="11">
        <v>5.9699999999999996E-6</v>
      </c>
      <c r="BB37" s="11">
        <v>9.2900000000000008E-6</v>
      </c>
      <c r="BC37" s="11">
        <v>1.38E-5</v>
      </c>
      <c r="BD37" s="11">
        <v>1.11E-5</v>
      </c>
      <c r="BE37" s="9">
        <v>3.8675999999999999E-4</v>
      </c>
      <c r="BF37" s="9">
        <v>3.8068999999999999E-4</v>
      </c>
      <c r="BG37" s="11">
        <v>3.6300000000000001E-5</v>
      </c>
      <c r="BH37" s="11">
        <v>2.6699999999999998E-5</v>
      </c>
      <c r="BI37" s="11">
        <v>1.4100000000000001E-5</v>
      </c>
      <c r="BJ37" s="11">
        <v>1.8499999999999999E-5</v>
      </c>
      <c r="BK37" s="11">
        <v>6.0900000000000001E-6</v>
      </c>
      <c r="BL37" s="11">
        <v>6.99E-6</v>
      </c>
      <c r="BM37" s="9">
        <v>9.4645999999999999E-4</v>
      </c>
      <c r="BN37" s="9">
        <v>1.2124E-4</v>
      </c>
      <c r="BO37" s="9">
        <v>4.2127000000000001E-4</v>
      </c>
      <c r="BP37" s="9">
        <v>4.4982000000000003E-4</v>
      </c>
      <c r="BQ37" s="9">
        <v>4.3553999999999999E-4</v>
      </c>
      <c r="BR37" s="11">
        <v>7.3300000000000006E-5</v>
      </c>
      <c r="BS37" s="11">
        <v>2.02E-5</v>
      </c>
      <c r="BT37" s="9">
        <v>5.1091000000000005E-4</v>
      </c>
      <c r="BU37" s="9">
        <v>1.4168000000000001E-4</v>
      </c>
      <c r="BV37" s="9">
        <v>10.787000000000001</v>
      </c>
      <c r="BW37" s="9">
        <v>7.0762999999999998</v>
      </c>
      <c r="BX37" s="9">
        <v>2.173</v>
      </c>
      <c r="BY37" s="9">
        <v>0.15417</v>
      </c>
      <c r="BZ37" s="9">
        <v>0.5</v>
      </c>
      <c r="CA37" s="9">
        <v>1.5</v>
      </c>
      <c r="CB37" s="9">
        <v>72.180000000000007</v>
      </c>
      <c r="CC37" s="9">
        <v>0.35699999999999998</v>
      </c>
      <c r="CD37" s="9">
        <v>22</v>
      </c>
      <c r="CE37" s="9">
        <v>15</v>
      </c>
      <c r="CF37" s="9">
        <v>0</v>
      </c>
      <c r="CG37" s="9">
        <v>22</v>
      </c>
      <c r="CH37" s="9">
        <v>45</v>
      </c>
      <c r="CI37" s="9">
        <v>14</v>
      </c>
      <c r="CJ37" s="9">
        <v>335.51</v>
      </c>
      <c r="CK37" s="31">
        <v>1</v>
      </c>
      <c r="CL37" s="9">
        <f>K37/(((CG37*3600)+(CH37*60)+CI37)-((CO37*3600)+(CP37*60)+CQ37))</f>
        <v>0.29470056010340373</v>
      </c>
      <c r="CM37" s="9">
        <v>35.805230000000002</v>
      </c>
      <c r="CN37" s="9">
        <v>9.3230199999999996</v>
      </c>
      <c r="CO37" s="5">
        <v>20</v>
      </c>
      <c r="CP37" s="5">
        <v>10</v>
      </c>
      <c r="CQ37" s="5">
        <v>30</v>
      </c>
      <c r="CR37" s="5">
        <v>25.56</v>
      </c>
      <c r="CS37" s="5">
        <v>275.10000000000002</v>
      </c>
      <c r="CT37" s="41" t="s">
        <v>87</v>
      </c>
      <c r="CU37" s="42">
        <v>0.94861111111111107</v>
      </c>
      <c r="CV37" s="5">
        <v>-79.400000000000006</v>
      </c>
      <c r="CW37" s="5">
        <v>73</v>
      </c>
      <c r="CX37" s="5">
        <v>-2.6</v>
      </c>
      <c r="CY37" s="5">
        <v>327</v>
      </c>
      <c r="CZ37" s="5">
        <v>-40</v>
      </c>
      <c r="DA37" s="41" t="s">
        <v>88</v>
      </c>
      <c r="DB37" s="5">
        <v>0.7</v>
      </c>
      <c r="DC37" s="66">
        <v>-0.158</v>
      </c>
      <c r="DD37" s="5"/>
      <c r="DE37" s="5"/>
      <c r="DF37" s="5"/>
      <c r="DG37" s="5"/>
    </row>
    <row r="38" spans="1:336" s="81" customFormat="1">
      <c r="A38" s="57"/>
      <c r="B38" s="58"/>
      <c r="C38" s="58"/>
      <c r="D38" s="58"/>
      <c r="E38" s="58"/>
      <c r="F38" s="58"/>
      <c r="G38" s="58"/>
      <c r="H38" s="58"/>
      <c r="I38" s="58">
        <v>0.13</v>
      </c>
      <c r="J38" s="64" t="s">
        <v>44</v>
      </c>
      <c r="K38" s="58">
        <v>3712</v>
      </c>
      <c r="L38" s="58">
        <v>262.10000000000002</v>
      </c>
      <c r="M38" s="60">
        <f t="shared" si="124"/>
        <v>2.5924197646082852</v>
      </c>
      <c r="N38" s="73">
        <v>1.0558E-2</v>
      </c>
      <c r="O38" s="7">
        <v>6.5697000000000004E-3</v>
      </c>
      <c r="P38" s="7">
        <v>1.6948999999999999E-2</v>
      </c>
      <c r="Q38" s="7">
        <v>1.3139E-2</v>
      </c>
      <c r="R38" s="7">
        <v>1.3184E-3</v>
      </c>
      <c r="S38" s="7">
        <v>7.7667000000000003E-4</v>
      </c>
      <c r="T38" s="7">
        <v>1.5371E-3</v>
      </c>
      <c r="U38" s="7">
        <v>9.1609000000000005E-4</v>
      </c>
      <c r="V38" s="7">
        <v>2.5994000000000002</v>
      </c>
      <c r="W38" s="7">
        <v>2.7393000000000001</v>
      </c>
      <c r="X38" s="60">
        <v>2.6694</v>
      </c>
      <c r="Y38" s="7">
        <v>6.9907999999999998E-2</v>
      </c>
      <c r="Z38" s="7">
        <v>0.38561000000000001</v>
      </c>
      <c r="AA38" s="7">
        <v>0.38588</v>
      </c>
      <c r="AB38" s="7">
        <v>0.38574000000000003</v>
      </c>
      <c r="AC38" s="7">
        <v>2.7804000000000001E-4</v>
      </c>
      <c r="AD38" s="7">
        <v>1.3255000000000001E-3</v>
      </c>
      <c r="AE38" s="7">
        <v>0.39306999999999997</v>
      </c>
      <c r="AF38" s="80">
        <v>8.4500000000000004E-6</v>
      </c>
      <c r="AG38" s="7">
        <v>0.41992000000000002</v>
      </c>
      <c r="AH38" s="80">
        <v>1.1204E-4</v>
      </c>
      <c r="AI38" s="7">
        <v>90</v>
      </c>
      <c r="AJ38" s="7">
        <v>0.34339999999999998</v>
      </c>
      <c r="AK38" s="7">
        <v>0.37766</v>
      </c>
      <c r="AL38" s="7">
        <v>0.35155999999999998</v>
      </c>
      <c r="AM38" s="7">
        <v>3.4262000000000001E-2</v>
      </c>
      <c r="AN38" s="7">
        <v>7.6031000000000004E-4</v>
      </c>
      <c r="AO38" s="7">
        <v>0.42969000000000002</v>
      </c>
      <c r="AP38" s="80">
        <v>5.5099999999999998E-5</v>
      </c>
      <c r="AQ38" s="7">
        <v>0.49804999999999999</v>
      </c>
      <c r="AR38" s="80">
        <v>4.85E-5</v>
      </c>
      <c r="AS38" s="80">
        <v>1.73E-5</v>
      </c>
      <c r="AT38" s="80">
        <v>2.1699999999999999E-5</v>
      </c>
      <c r="AU38" s="80">
        <v>1.6559999999999999E-4</v>
      </c>
      <c r="AV38" s="80">
        <v>1.1267E-4</v>
      </c>
      <c r="AW38" s="80">
        <v>4.07E-5</v>
      </c>
      <c r="AX38" s="80">
        <v>3.7700000000000002E-5</v>
      </c>
      <c r="AY38" s="80">
        <v>7.1099999999999997E-6</v>
      </c>
      <c r="AZ38" s="80">
        <v>6.0800000000000002E-6</v>
      </c>
      <c r="BA38" s="80">
        <v>4.4299999999999999E-6</v>
      </c>
      <c r="BB38" s="80">
        <v>3.6899999999999998E-6</v>
      </c>
      <c r="BC38" s="80">
        <v>7.3100000000000001E-5</v>
      </c>
      <c r="BD38" s="80">
        <v>5.6799999999999998E-5</v>
      </c>
      <c r="BE38" s="80">
        <v>1.683E-4</v>
      </c>
      <c r="BF38" s="80">
        <v>1.4906000000000001E-4</v>
      </c>
      <c r="BG38" s="80">
        <v>3.1600000000000002E-5</v>
      </c>
      <c r="BH38" s="80">
        <v>3.1000000000000001E-5</v>
      </c>
      <c r="BI38" s="80">
        <v>1.0499999999999999E-5</v>
      </c>
      <c r="BJ38" s="80">
        <v>1.5500000000000001E-5</v>
      </c>
      <c r="BK38" s="80">
        <v>6.4200000000000004E-6</v>
      </c>
      <c r="BL38" s="80">
        <v>5.8599999999999998E-6</v>
      </c>
      <c r="BM38" s="7">
        <v>2.8498E-3</v>
      </c>
      <c r="BN38" s="7">
        <v>4.1571000000000004E-3</v>
      </c>
      <c r="BO38" s="7">
        <v>6.7321999999999998E-4</v>
      </c>
      <c r="BP38" s="7">
        <v>9.2352000000000005E-4</v>
      </c>
      <c r="BQ38" s="7">
        <v>7.9836999999999996E-4</v>
      </c>
      <c r="BR38" s="7">
        <v>1.209E-3</v>
      </c>
      <c r="BS38" s="80">
        <v>1.7699E-4</v>
      </c>
      <c r="BT38" s="7">
        <v>2.0514000000000001E-3</v>
      </c>
      <c r="BU38" s="7">
        <v>4.3293000000000003E-3</v>
      </c>
      <c r="BV38" s="7">
        <v>12.856</v>
      </c>
      <c r="BW38" s="7">
        <v>12.518000000000001</v>
      </c>
      <c r="BX38" s="7">
        <v>3.5695000000000001</v>
      </c>
      <c r="BY38" s="7">
        <v>0.45102999999999999</v>
      </c>
      <c r="BZ38" s="7">
        <v>0.25</v>
      </c>
      <c r="CA38" s="7">
        <v>1.5</v>
      </c>
      <c r="CB38" s="7">
        <v>256.82</v>
      </c>
      <c r="CC38" s="7">
        <v>0.34300000000000003</v>
      </c>
      <c r="CD38" s="7">
        <v>23</v>
      </c>
      <c r="CE38" s="7">
        <v>0</v>
      </c>
      <c r="CF38" s="7">
        <v>0</v>
      </c>
      <c r="CG38" s="7">
        <v>23</v>
      </c>
      <c r="CH38" s="7">
        <v>36</v>
      </c>
      <c r="CI38" s="7">
        <v>4</v>
      </c>
      <c r="CJ38" s="7">
        <v>322.60000000000002</v>
      </c>
      <c r="CK38" s="40">
        <v>1</v>
      </c>
      <c r="CL38" s="58">
        <f>K38/(((CG38*3600)+(CH38*60)+CI38)-((CO38*3600)+(CP38*60)+CQ38))</f>
        <v>0.30095670504297067</v>
      </c>
      <c r="CM38" s="58">
        <v>53.948720000000002</v>
      </c>
      <c r="CN38" s="58">
        <v>84.818910000000002</v>
      </c>
      <c r="CO38" s="58">
        <v>20</v>
      </c>
      <c r="CP38" s="58">
        <v>10</v>
      </c>
      <c r="CQ38" s="58">
        <v>30</v>
      </c>
      <c r="CR38" s="58">
        <v>33.65</v>
      </c>
      <c r="CS38" s="58">
        <v>47.3</v>
      </c>
      <c r="CT38" s="64" t="s">
        <v>87</v>
      </c>
      <c r="CU38" s="115">
        <v>0.98344907407407411</v>
      </c>
      <c r="CV38" s="58">
        <v>-37.5</v>
      </c>
      <c r="CW38" s="58">
        <v>256.7</v>
      </c>
      <c r="CX38" s="58">
        <v>-2.9</v>
      </c>
      <c r="CY38" s="58">
        <v>318.8</v>
      </c>
      <c r="CZ38" s="58">
        <v>-48.2</v>
      </c>
      <c r="DA38" s="64" t="s">
        <v>88</v>
      </c>
      <c r="DB38" s="58">
        <v>0.9</v>
      </c>
      <c r="DC38" s="74">
        <v>9.16</v>
      </c>
      <c r="DE38" s="58"/>
      <c r="DF38" s="58"/>
      <c r="DG38" s="58"/>
    </row>
    <row r="39" spans="1:336" s="81" customFormat="1">
      <c r="A39" s="57"/>
      <c r="B39" s="58"/>
      <c r="C39" s="58"/>
      <c r="D39" s="58"/>
      <c r="E39" s="58"/>
      <c r="F39" s="58"/>
      <c r="G39" s="58"/>
      <c r="H39" s="58"/>
      <c r="I39" s="58"/>
      <c r="J39" s="64"/>
      <c r="K39" s="58"/>
      <c r="L39" s="58"/>
      <c r="M39" s="60"/>
      <c r="N39" s="73"/>
      <c r="O39" s="7"/>
      <c r="P39" s="7"/>
      <c r="Q39" s="7"/>
      <c r="R39" s="7"/>
      <c r="S39" s="7"/>
      <c r="T39" s="7"/>
      <c r="U39" s="7"/>
      <c r="V39" s="7"/>
      <c r="W39" s="7"/>
      <c r="X39" s="60">
        <f>AVERAGE(X36:X38)</f>
        <v>2.0347333333333335</v>
      </c>
      <c r="Y39" s="60">
        <f>AVERAGE(Y36:Y38)</f>
        <v>9.9090333333333322E-2</v>
      </c>
      <c r="Z39" s="7"/>
      <c r="AA39" s="7"/>
      <c r="AB39" s="7"/>
      <c r="AC39" s="7"/>
      <c r="AD39" s="7"/>
      <c r="AE39" s="7"/>
      <c r="AF39" s="80"/>
      <c r="AG39" s="7"/>
      <c r="AH39" s="80"/>
      <c r="AI39" s="7"/>
      <c r="AJ39" s="7"/>
      <c r="AK39" s="7"/>
      <c r="AL39" s="7"/>
      <c r="AM39" s="7"/>
      <c r="AN39" s="7"/>
      <c r="AO39" s="7"/>
      <c r="AP39" s="80"/>
      <c r="AQ39" s="7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7"/>
      <c r="BN39" s="7"/>
      <c r="BO39" s="7"/>
      <c r="BP39" s="7"/>
      <c r="BQ39" s="7"/>
      <c r="BR39" s="7"/>
      <c r="BS39" s="80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40"/>
      <c r="CL39" s="58"/>
      <c r="CM39" s="58"/>
      <c r="CN39" s="58"/>
      <c r="CO39" s="58"/>
      <c r="CP39" s="58"/>
      <c r="CQ39" s="58"/>
      <c r="CR39" s="58"/>
      <c r="CS39" s="58"/>
      <c r="CT39" s="64"/>
      <c r="CU39" s="115"/>
      <c r="CV39" s="58"/>
      <c r="CW39" s="58"/>
      <c r="CX39" s="58"/>
      <c r="CY39" s="58"/>
      <c r="CZ39" s="58"/>
      <c r="DA39" s="64"/>
      <c r="DB39" s="58"/>
      <c r="DC39" s="74"/>
      <c r="DE39" s="58"/>
      <c r="DF39" s="58"/>
      <c r="DG39" s="58"/>
    </row>
    <row r="40" spans="1:336" s="59" customFormat="1">
      <c r="A40" s="113">
        <v>42169</v>
      </c>
      <c r="B40" s="7">
        <v>6.3</v>
      </c>
      <c r="C40" s="7">
        <v>124.1</v>
      </c>
      <c r="D40" s="7">
        <v>32.4</v>
      </c>
      <c r="E40" s="201">
        <v>-4.7</v>
      </c>
      <c r="F40" s="201">
        <v>-17.8</v>
      </c>
      <c r="G40" s="201">
        <v>-26</v>
      </c>
      <c r="H40" s="32">
        <f t="shared" ref="H40:H45" si="126">(E40^2+F40^2+G40^2)^0.5</f>
        <v>31.857966036770144</v>
      </c>
      <c r="I40" s="58">
        <v>0.22</v>
      </c>
      <c r="J40" s="64" t="s">
        <v>56</v>
      </c>
      <c r="K40" s="58">
        <v>1161.3</v>
      </c>
      <c r="L40" s="58">
        <v>263.89999999999998</v>
      </c>
      <c r="M40" s="60">
        <f>1/AB40</f>
        <v>0.86782955827475472</v>
      </c>
      <c r="N40" s="61">
        <v>5.0051999999999996E-3</v>
      </c>
      <c r="O40" s="58">
        <v>1.7779E-3</v>
      </c>
      <c r="P40" s="58">
        <v>7.9308E-3</v>
      </c>
      <c r="Q40" s="58">
        <v>3.5558E-3</v>
      </c>
      <c r="R40" s="58">
        <v>9.9164999999999995E-4</v>
      </c>
      <c r="S40" s="58">
        <v>5.9232999999999996E-4</v>
      </c>
      <c r="T40" s="58">
        <v>9.41E-4</v>
      </c>
      <c r="U40" s="58">
        <v>5.5829999999999996E-4</v>
      </c>
      <c r="V40" s="58">
        <v>0.98002999999999996</v>
      </c>
      <c r="W40" s="58">
        <v>0.83977000000000002</v>
      </c>
      <c r="X40" s="62">
        <v>0.90990000000000004</v>
      </c>
      <c r="Y40" s="58">
        <v>7.0132E-2</v>
      </c>
      <c r="Z40" s="58">
        <v>1.1471</v>
      </c>
      <c r="AA40" s="58">
        <v>1.1538999999999999</v>
      </c>
      <c r="AB40" s="58">
        <v>1.1523000000000001</v>
      </c>
      <c r="AC40" s="58">
        <v>6.7987999999999998E-3</v>
      </c>
      <c r="AD40" s="65">
        <v>6.8100000000000002E-5</v>
      </c>
      <c r="AE40" s="58">
        <v>1.167</v>
      </c>
      <c r="AF40" s="65">
        <v>7.8299999999999996E-6</v>
      </c>
      <c r="AG40" s="58">
        <v>1.2206999999999999</v>
      </c>
      <c r="AH40" s="65">
        <v>8.3399999999999998E-6</v>
      </c>
      <c r="AI40" s="58">
        <v>108.9</v>
      </c>
      <c r="AJ40" s="58">
        <v>1.1471</v>
      </c>
      <c r="AK40" s="58">
        <v>1.1538999999999999</v>
      </c>
      <c r="AL40" s="58">
        <v>1.1523000000000001</v>
      </c>
      <c r="AM40" s="58">
        <v>6.7987999999999998E-3</v>
      </c>
      <c r="AN40" s="65">
        <v>6.8100000000000002E-5</v>
      </c>
      <c r="AO40" s="58">
        <v>1.167</v>
      </c>
      <c r="AP40" s="65">
        <v>7.8299999999999996E-6</v>
      </c>
      <c r="AQ40" s="58">
        <v>1.2206999999999999</v>
      </c>
      <c r="AR40" s="65">
        <v>8.3399999999999998E-6</v>
      </c>
      <c r="AS40" s="65">
        <v>3.9199999999999997E-6</v>
      </c>
      <c r="AT40" s="65">
        <v>5.2900000000000002E-6</v>
      </c>
      <c r="AU40" s="58">
        <v>1.1806E-3</v>
      </c>
      <c r="AV40" s="58">
        <v>1.0786999999999999E-3</v>
      </c>
      <c r="AW40" s="65">
        <v>7.8399999999999995E-5</v>
      </c>
      <c r="AX40" s="65">
        <v>9.4900000000000003E-5</v>
      </c>
      <c r="AY40" s="65">
        <v>2.26E-5</v>
      </c>
      <c r="AZ40" s="65">
        <v>1.5500000000000001E-5</v>
      </c>
      <c r="BA40" s="65">
        <v>7.3799999999999996E-6</v>
      </c>
      <c r="BB40" s="65">
        <v>1.11E-5</v>
      </c>
      <c r="BC40" s="65">
        <v>3.9199999999999997E-6</v>
      </c>
      <c r="BD40" s="65">
        <v>5.2900000000000002E-6</v>
      </c>
      <c r="BE40" s="58">
        <v>1.1806E-3</v>
      </c>
      <c r="BF40" s="58">
        <v>1.0786999999999999E-3</v>
      </c>
      <c r="BG40" s="65">
        <v>7.8399999999999995E-5</v>
      </c>
      <c r="BH40" s="65">
        <v>9.4900000000000003E-5</v>
      </c>
      <c r="BI40" s="65">
        <v>2.26E-5</v>
      </c>
      <c r="BJ40" s="65">
        <v>1.5500000000000001E-5</v>
      </c>
      <c r="BK40" s="65">
        <v>7.3799999999999996E-6</v>
      </c>
      <c r="BL40" s="65">
        <v>1.11E-5</v>
      </c>
      <c r="BM40" s="58">
        <v>2.0127E-4</v>
      </c>
      <c r="BN40" s="58">
        <v>1.5257000000000001E-4</v>
      </c>
      <c r="BO40" s="58">
        <v>1.1997000000000001E-4</v>
      </c>
      <c r="BP40" s="58">
        <v>1.109E-4</v>
      </c>
      <c r="BQ40" s="58">
        <v>1.1543E-4</v>
      </c>
      <c r="BR40" s="58">
        <v>1.7490999999999999E-4</v>
      </c>
      <c r="BS40" s="65">
        <v>6.4099999999999996E-6</v>
      </c>
      <c r="BT40" s="65">
        <v>8.5799999999999998E-5</v>
      </c>
      <c r="BU40" s="58">
        <v>2.321E-4</v>
      </c>
      <c r="BV40" s="58">
        <v>7.9976000000000003</v>
      </c>
      <c r="BW40" s="58">
        <v>5.9730999999999996</v>
      </c>
      <c r="BX40" s="58">
        <v>1.7436</v>
      </c>
      <c r="BY40" s="58">
        <v>0.27413999999999999</v>
      </c>
      <c r="BZ40" s="58">
        <v>1</v>
      </c>
      <c r="CA40" s="58">
        <v>3</v>
      </c>
      <c r="CB40" s="58">
        <v>264.47000000000003</v>
      </c>
      <c r="CC40" s="58">
        <v>0.34799999999999998</v>
      </c>
      <c r="CD40" s="58">
        <v>3</v>
      </c>
      <c r="CE40" s="58">
        <v>40</v>
      </c>
      <c r="CF40" s="58">
        <v>0</v>
      </c>
      <c r="CG40" s="58">
        <v>4</v>
      </c>
      <c r="CH40" s="58">
        <v>11</v>
      </c>
      <c r="CI40" s="58">
        <v>55</v>
      </c>
      <c r="CJ40" s="58">
        <v>108.98</v>
      </c>
      <c r="CK40" s="64">
        <v>1</v>
      </c>
      <c r="CL40" s="111">
        <f t="shared" ref="CL40:CL46" si="127">K40/(((CG40*3600)+(CH40*60)+CI40)-((CO40*3600)+(CP40*60)+CQ40))</f>
        <v>0.28125454105110193</v>
      </c>
      <c r="CM40" s="58">
        <v>7.5354700000000001</v>
      </c>
      <c r="CN40" s="58">
        <v>134.54701</v>
      </c>
      <c r="CO40" s="58">
        <v>3</v>
      </c>
      <c r="CP40" s="58">
        <v>3</v>
      </c>
      <c r="CQ40" s="58">
        <v>6</v>
      </c>
      <c r="CR40" s="58"/>
      <c r="CS40" s="58"/>
      <c r="CT40" s="64"/>
      <c r="CU40" s="58"/>
      <c r="CV40" s="58"/>
      <c r="CW40" s="58"/>
      <c r="CX40" s="58"/>
      <c r="CY40" s="58"/>
      <c r="CZ40" s="58"/>
      <c r="DA40" s="64"/>
      <c r="DB40" s="58"/>
      <c r="DC40" s="64">
        <v>-32.161999999999999</v>
      </c>
      <c r="DD40" s="58"/>
      <c r="DE40" s="58"/>
      <c r="DF40" s="58"/>
      <c r="DG40" s="58"/>
    </row>
    <row r="41" spans="1:336" s="112" customFormat="1">
      <c r="A41" s="116">
        <v>42134</v>
      </c>
      <c r="B41" s="111">
        <v>-46.3</v>
      </c>
      <c r="C41" s="111">
        <v>-179.3</v>
      </c>
      <c r="D41" s="111">
        <v>29.6</v>
      </c>
      <c r="E41" s="201">
        <v>11.2</v>
      </c>
      <c r="F41" s="201">
        <v>0.9</v>
      </c>
      <c r="G41" s="201">
        <v>4.7</v>
      </c>
      <c r="H41" s="32">
        <f t="shared" si="126"/>
        <v>12.179490958164056</v>
      </c>
      <c r="I41" s="111">
        <v>0.49</v>
      </c>
      <c r="J41" s="118" t="s">
        <v>57</v>
      </c>
      <c r="K41" s="111">
        <v>345.1</v>
      </c>
      <c r="L41" s="111">
        <v>218.8</v>
      </c>
      <c r="M41" s="130">
        <f>1/AB41</f>
        <v>2.0480052428934217</v>
      </c>
      <c r="N41" s="111">
        <v>0.46614</v>
      </c>
      <c r="O41" s="111">
        <v>5.8961E-2</v>
      </c>
      <c r="P41" s="111">
        <v>0.81438999999999995</v>
      </c>
      <c r="Q41" s="111">
        <v>0.11792</v>
      </c>
      <c r="R41" s="111">
        <v>1.8917E-2</v>
      </c>
      <c r="S41" s="111">
        <v>1.1495E-2</v>
      </c>
      <c r="T41" s="111">
        <v>1.9474999999999999E-2</v>
      </c>
      <c r="U41" s="111">
        <v>1.1481999999999999E-2</v>
      </c>
      <c r="V41" s="111">
        <v>1.7789999999999999</v>
      </c>
      <c r="W41" s="111">
        <v>1.7049000000000001</v>
      </c>
      <c r="X41" s="119">
        <v>1.7419</v>
      </c>
      <c r="Y41" s="111">
        <v>3.7046000000000003E-2</v>
      </c>
      <c r="Z41" s="111">
        <v>0.48808000000000001</v>
      </c>
      <c r="AA41" s="111">
        <v>0.48873</v>
      </c>
      <c r="AB41" s="111">
        <v>0.48827999999999999</v>
      </c>
      <c r="AC41" s="111">
        <v>6.5448999999999998E-4</v>
      </c>
      <c r="AD41" s="111">
        <v>0.54896</v>
      </c>
      <c r="AE41" s="111">
        <v>0.62988</v>
      </c>
      <c r="AF41" s="111">
        <v>4.7208999999999999E-4</v>
      </c>
      <c r="AG41" s="111">
        <v>1.0009999999999999</v>
      </c>
      <c r="AH41" s="111">
        <v>3.9397E-4</v>
      </c>
      <c r="AI41" s="111">
        <v>120</v>
      </c>
      <c r="AJ41" s="111">
        <v>0.49243999999999999</v>
      </c>
      <c r="AK41" s="111">
        <v>0.49419000000000002</v>
      </c>
      <c r="AL41" s="111">
        <v>0.49315999999999999</v>
      </c>
      <c r="AM41" s="111">
        <v>1.7511E-3</v>
      </c>
      <c r="AN41" s="111">
        <v>0.92952999999999997</v>
      </c>
      <c r="AO41" s="111">
        <v>0.62988</v>
      </c>
      <c r="AP41" s="120">
        <v>3.4949999999999998E-4</v>
      </c>
      <c r="AQ41" s="111">
        <v>1.0498000000000001</v>
      </c>
      <c r="AR41" s="120">
        <v>1.0158E-4</v>
      </c>
      <c r="AS41" s="111">
        <v>3.4621000000000001E-3</v>
      </c>
      <c r="AT41" s="111">
        <v>2.2090999999999999E-3</v>
      </c>
      <c r="AU41" s="111">
        <v>0.28248000000000001</v>
      </c>
      <c r="AV41" s="111">
        <v>0.18178</v>
      </c>
      <c r="AW41" s="111">
        <v>3.7650000000000001E-3</v>
      </c>
      <c r="AX41" s="111">
        <v>2.5436E-3</v>
      </c>
      <c r="AY41" s="111">
        <v>8.4183000000000001E-4</v>
      </c>
      <c r="AZ41" s="111">
        <v>1.0499999999999999E-3</v>
      </c>
      <c r="BA41" s="111">
        <v>1.5024999999999999E-4</v>
      </c>
      <c r="BB41" s="111">
        <v>1.4835E-4</v>
      </c>
      <c r="BC41" s="111">
        <v>3.6817E-3</v>
      </c>
      <c r="BD41" s="111">
        <v>3.2342E-3</v>
      </c>
      <c r="BE41" s="111">
        <v>0.20671999999999999</v>
      </c>
      <c r="BF41" s="111">
        <v>0.14818000000000001</v>
      </c>
      <c r="BG41" s="111">
        <v>5.5192000000000001E-3</v>
      </c>
      <c r="BH41" s="111">
        <v>5.1923999999999998E-3</v>
      </c>
      <c r="BI41" s="111">
        <v>6.1375000000000004E-4</v>
      </c>
      <c r="BJ41" s="111">
        <v>6.4720000000000001E-4</v>
      </c>
      <c r="BK41" s="111">
        <v>2.8505000000000002E-4</v>
      </c>
      <c r="BL41" s="111">
        <v>4.2886999999999998E-4</v>
      </c>
      <c r="BM41" s="111">
        <v>0.53432999999999997</v>
      </c>
      <c r="BN41" s="111">
        <v>3.0422999999999999E-2</v>
      </c>
      <c r="BO41" s="111">
        <v>5.3254999999999997E-2</v>
      </c>
      <c r="BP41" s="111">
        <v>5.7844E-2</v>
      </c>
      <c r="BQ41" s="111">
        <v>5.5550000000000002E-2</v>
      </c>
      <c r="BR41" s="111">
        <v>1.1762E-2</v>
      </c>
      <c r="BS41" s="111">
        <v>3.2449000000000002E-3</v>
      </c>
      <c r="BT41" s="111">
        <v>0.47877999999999998</v>
      </c>
      <c r="BU41" s="111">
        <v>3.2617E-2</v>
      </c>
      <c r="BV41" s="111">
        <v>43.051000000000002</v>
      </c>
      <c r="BW41" s="111">
        <v>26.893000000000001</v>
      </c>
      <c r="BX41" s="111">
        <v>9.6189999999999998</v>
      </c>
      <c r="BY41" s="111">
        <v>0.49041000000000001</v>
      </c>
      <c r="BZ41" s="111">
        <v>0.45</v>
      </c>
      <c r="CA41" s="111">
        <v>7</v>
      </c>
      <c r="CB41" s="111">
        <v>222.4</v>
      </c>
      <c r="CC41" s="111">
        <v>0.34799999999999998</v>
      </c>
      <c r="CD41" s="111">
        <v>7</v>
      </c>
      <c r="CE41" s="111">
        <v>30</v>
      </c>
      <c r="CF41" s="111">
        <v>0</v>
      </c>
      <c r="CG41" s="111">
        <v>8</v>
      </c>
      <c r="CH41" s="111">
        <v>2</v>
      </c>
      <c r="CI41" s="111">
        <v>31</v>
      </c>
      <c r="CJ41" s="111">
        <v>147.35</v>
      </c>
      <c r="CK41" s="121">
        <v>1</v>
      </c>
      <c r="CL41" s="111">
        <f t="shared" si="127"/>
        <v>0.32866666666666666</v>
      </c>
      <c r="CM41" s="111">
        <v>-43.916600000000003</v>
      </c>
      <c r="CN41" s="111">
        <v>-176.48339999999999</v>
      </c>
      <c r="CO41" s="122">
        <v>7</v>
      </c>
      <c r="CP41" s="111">
        <v>45</v>
      </c>
      <c r="CQ41" s="111">
        <v>1</v>
      </c>
      <c r="CR41" s="111"/>
      <c r="CS41" s="111"/>
      <c r="CT41" s="121"/>
      <c r="CU41" s="111"/>
      <c r="CV41" s="111"/>
      <c r="CW41" s="111"/>
      <c r="CX41" s="111"/>
      <c r="CY41" s="111"/>
      <c r="CZ41" s="111"/>
      <c r="DA41" s="121"/>
      <c r="DB41" s="111"/>
      <c r="DC41" s="121">
        <v>50.39</v>
      </c>
      <c r="DD41" s="111"/>
      <c r="DE41" s="111"/>
      <c r="DF41" s="111"/>
      <c r="DG41" s="111"/>
    </row>
    <row r="42" spans="1:336" s="7" customFormat="1">
      <c r="A42" s="117">
        <v>42124</v>
      </c>
      <c r="B42" s="58">
        <v>-48.7</v>
      </c>
      <c r="C42" s="58">
        <v>139.1</v>
      </c>
      <c r="D42" s="58">
        <v>26.7</v>
      </c>
      <c r="E42" s="201">
        <v>12.2</v>
      </c>
      <c r="F42" s="201">
        <v>-4.2</v>
      </c>
      <c r="G42" s="201">
        <v>0.9</v>
      </c>
      <c r="H42" s="32">
        <f t="shared" si="126"/>
        <v>12.93406355326894</v>
      </c>
      <c r="I42" s="7">
        <v>0.32</v>
      </c>
      <c r="J42" s="64" t="s">
        <v>58</v>
      </c>
      <c r="K42" s="58">
        <v>3503.2</v>
      </c>
      <c r="L42" s="58">
        <v>218.8</v>
      </c>
      <c r="M42" s="60">
        <f t="shared" ref="M42:M56" si="128">1/AB42</f>
        <v>0.75295534974775991</v>
      </c>
      <c r="N42" s="58">
        <v>4.9315999999999999E-2</v>
      </c>
      <c r="O42" s="58">
        <v>4.6154000000000001E-2</v>
      </c>
      <c r="P42" s="58">
        <v>8.9192999999999995E-2</v>
      </c>
      <c r="Q42" s="58">
        <v>9.2309000000000002E-2</v>
      </c>
      <c r="R42" s="58">
        <v>1.1844E-2</v>
      </c>
      <c r="S42" s="58">
        <v>7.0540999999999998E-3</v>
      </c>
      <c r="T42" s="58">
        <v>1.1279000000000001E-2</v>
      </c>
      <c r="U42" s="58">
        <v>6.6312000000000003E-3</v>
      </c>
      <c r="V42" s="58">
        <v>0.59897999999999996</v>
      </c>
      <c r="W42" s="58">
        <v>0.66351000000000004</v>
      </c>
      <c r="X42" s="62">
        <v>0.63124999999999998</v>
      </c>
      <c r="Y42" s="58">
        <v>3.2264000000000001E-2</v>
      </c>
      <c r="Z42" s="58">
        <v>1.3245</v>
      </c>
      <c r="AA42" s="58">
        <v>1.3329</v>
      </c>
      <c r="AB42" s="58">
        <v>1.3281000000000001</v>
      </c>
      <c r="AC42" s="65">
        <v>8.3607999999999998E-3</v>
      </c>
      <c r="AD42" s="58">
        <v>3.2900999999999998E-3</v>
      </c>
      <c r="AE42" s="58">
        <v>1.3428</v>
      </c>
      <c r="AF42" s="58">
        <v>3.7275999999999998E-4</v>
      </c>
      <c r="AG42" s="58">
        <v>1.3965000000000001</v>
      </c>
      <c r="AH42" s="58">
        <v>6.7531000000000004E-4</v>
      </c>
      <c r="AI42" s="58">
        <v>80</v>
      </c>
      <c r="AJ42" s="58">
        <v>1.3491</v>
      </c>
      <c r="AK42" s="58">
        <v>1.3939999999999999</v>
      </c>
      <c r="AL42" s="58">
        <v>1.3867</v>
      </c>
      <c r="AM42" s="58">
        <v>4.4845999999999997E-2</v>
      </c>
      <c r="AN42" s="58">
        <v>1.6998E-3</v>
      </c>
      <c r="AO42" s="58">
        <v>1.3965000000000001</v>
      </c>
      <c r="AP42" s="58">
        <v>3.2463000000000001E-4</v>
      </c>
      <c r="AQ42" s="58">
        <v>1.5527</v>
      </c>
      <c r="AR42" s="58">
        <v>7.1659000000000002E-4</v>
      </c>
      <c r="AS42" s="58">
        <v>4.3017000000000001E-4</v>
      </c>
      <c r="AT42" s="58">
        <v>1.8809999999999999E-4</v>
      </c>
      <c r="AU42" s="58">
        <v>4.2164E-2</v>
      </c>
      <c r="AV42" s="58">
        <v>2.2017999999999999E-2</v>
      </c>
      <c r="AW42" s="65">
        <v>3.9096000000000001E-3</v>
      </c>
      <c r="AX42" s="65">
        <v>6.0013999999999996E-3</v>
      </c>
      <c r="AY42" s="65">
        <v>1.2538E-4</v>
      </c>
      <c r="AZ42" s="65">
        <v>9.2800000000000006E-5</v>
      </c>
      <c r="BA42" s="65">
        <v>8.4336999999999997E-4</v>
      </c>
      <c r="BB42" s="65">
        <v>8.7493E-4</v>
      </c>
      <c r="BC42" s="58">
        <v>5.4308999999999998E-4</v>
      </c>
      <c r="BD42" s="58">
        <v>5.6893999999999998E-4</v>
      </c>
      <c r="BE42" s="58">
        <v>3.0383E-2</v>
      </c>
      <c r="BF42" s="58">
        <v>2.6421E-2</v>
      </c>
      <c r="BG42" s="58">
        <v>2.673E-3</v>
      </c>
      <c r="BH42" s="58">
        <v>2.1488000000000002E-3</v>
      </c>
      <c r="BI42" s="58">
        <v>8.6636999999999999E-4</v>
      </c>
      <c r="BJ42" s="58">
        <v>5.2338000000000005E-4</v>
      </c>
      <c r="BK42" s="65">
        <v>7.6541999999999995E-4</v>
      </c>
      <c r="BL42" s="65">
        <v>7.1347000000000001E-4</v>
      </c>
      <c r="BM42" s="58">
        <v>2.248E-2</v>
      </c>
      <c r="BN42" s="58">
        <v>1.6223999999999999E-2</v>
      </c>
      <c r="BO42" s="58">
        <v>2.2804000000000001E-2</v>
      </c>
      <c r="BP42" s="58">
        <v>2.1284999999999998E-2</v>
      </c>
      <c r="BQ42" s="58">
        <v>2.2044000000000001E-2</v>
      </c>
      <c r="BR42" s="58">
        <v>1.5636000000000001E-2</v>
      </c>
      <c r="BS42" s="58">
        <v>1.0744000000000001E-3</v>
      </c>
      <c r="BT42" s="58">
        <v>4.3606E-4</v>
      </c>
      <c r="BU42" s="58">
        <v>2.2532E-2</v>
      </c>
      <c r="BV42" s="58">
        <v>7.5308000000000002</v>
      </c>
      <c r="BW42" s="58">
        <v>8.9923000000000002</v>
      </c>
      <c r="BX42" s="58">
        <v>1.0198</v>
      </c>
      <c r="BY42" s="58">
        <v>2.9238E-2</v>
      </c>
      <c r="BZ42" s="58">
        <v>0.7</v>
      </c>
      <c r="CA42" s="58">
        <v>2.1</v>
      </c>
      <c r="CB42" s="58">
        <v>217.24</v>
      </c>
      <c r="CC42" s="58">
        <v>0.34499999999999997</v>
      </c>
      <c r="CD42" s="58">
        <v>13</v>
      </c>
      <c r="CE42" s="58">
        <v>15</v>
      </c>
      <c r="CF42" s="58">
        <v>0</v>
      </c>
      <c r="CG42" s="58">
        <v>13</v>
      </c>
      <c r="CH42" s="58">
        <v>23</v>
      </c>
      <c r="CI42" s="58">
        <v>44</v>
      </c>
      <c r="CJ42" s="58">
        <v>138.37</v>
      </c>
      <c r="CK42" s="64">
        <v>1</v>
      </c>
      <c r="CL42" s="111">
        <f t="shared" si="127"/>
        <v>0.31954756909605031</v>
      </c>
      <c r="CM42" s="58">
        <v>-27.12726</v>
      </c>
      <c r="CN42" s="58">
        <v>-109.36265</v>
      </c>
      <c r="CO42" s="58">
        <v>10</v>
      </c>
      <c r="CP42" s="58">
        <v>21</v>
      </c>
      <c r="CQ42" s="58">
        <v>1</v>
      </c>
      <c r="CR42" s="58"/>
      <c r="CS42" s="58"/>
      <c r="CT42" s="64"/>
      <c r="CU42" s="58"/>
      <c r="CV42" s="58"/>
      <c r="CW42" s="58"/>
      <c r="CX42" s="58"/>
      <c r="CY42" s="58"/>
      <c r="CZ42" s="58"/>
      <c r="DA42" s="64"/>
      <c r="DB42" s="58"/>
      <c r="DC42" s="64">
        <v>59.05</v>
      </c>
      <c r="DD42" s="58"/>
      <c r="DE42" s="58"/>
      <c r="DF42" s="58"/>
      <c r="DG42" s="58"/>
    </row>
    <row r="43" spans="1:336" s="123" customFormat="1">
      <c r="A43" s="116">
        <v>42102</v>
      </c>
      <c r="B43" s="111">
        <v>-25.5</v>
      </c>
      <c r="C43" s="111">
        <v>51.5</v>
      </c>
      <c r="D43" s="111">
        <v>36.299999999999997</v>
      </c>
      <c r="E43" s="201">
        <v>8</v>
      </c>
      <c r="F43" s="201">
        <v>-15.6</v>
      </c>
      <c r="G43" s="201">
        <v>-7.9</v>
      </c>
      <c r="H43" s="32">
        <f t="shared" si="126"/>
        <v>19.229404566964625</v>
      </c>
      <c r="I43" s="111">
        <v>0.49</v>
      </c>
      <c r="J43" s="121" t="s">
        <v>59</v>
      </c>
      <c r="K43" s="111">
        <v>840.7</v>
      </c>
      <c r="L43" s="111">
        <v>109.6</v>
      </c>
      <c r="M43" s="130">
        <f t="shared" si="128"/>
        <v>2.0378219758721881</v>
      </c>
      <c r="N43" s="111">
        <v>0.36729000000000001</v>
      </c>
      <c r="O43" s="111">
        <v>9.0304999999999996E-2</v>
      </c>
      <c r="P43" s="111">
        <v>0.63124000000000002</v>
      </c>
      <c r="Q43" s="111">
        <v>0.18060999999999999</v>
      </c>
      <c r="R43" s="111">
        <v>4.9106000000000002E-3</v>
      </c>
      <c r="S43" s="111">
        <v>2.8527000000000001E-3</v>
      </c>
      <c r="T43" s="111">
        <v>4.8243000000000001E-3</v>
      </c>
      <c r="U43" s="111">
        <v>2.8294000000000001E-3</v>
      </c>
      <c r="V43" s="111">
        <v>2.1806999999999999</v>
      </c>
      <c r="W43" s="111">
        <v>1.8359000000000001</v>
      </c>
      <c r="X43" s="119">
        <v>2.0083000000000002</v>
      </c>
      <c r="Y43" s="111">
        <v>0.17238000000000001</v>
      </c>
      <c r="Z43" s="111">
        <v>0.49070000000000003</v>
      </c>
      <c r="AA43" s="111">
        <v>0.49080000000000001</v>
      </c>
      <c r="AB43" s="111">
        <v>0.49071999999999999</v>
      </c>
      <c r="AC43" s="120">
        <v>9.9300000000000001E-5</v>
      </c>
      <c r="AD43" s="111">
        <v>0.37168000000000001</v>
      </c>
      <c r="AE43" s="111">
        <v>0.56884999999999997</v>
      </c>
      <c r="AF43" s="111">
        <v>8.0749000000000001E-4</v>
      </c>
      <c r="AG43" s="111">
        <v>1.0864</v>
      </c>
      <c r="AH43" s="111">
        <v>1.3247000000000001E-4</v>
      </c>
      <c r="AI43" s="111">
        <v>120</v>
      </c>
      <c r="AJ43" s="111">
        <v>0.49314000000000002</v>
      </c>
      <c r="AK43" s="111">
        <v>0.49320999999999998</v>
      </c>
      <c r="AL43" s="111">
        <v>0.49315999999999999</v>
      </c>
      <c r="AM43" s="120">
        <v>7.6000000000000004E-5</v>
      </c>
      <c r="AN43" s="111">
        <v>0.78027999999999997</v>
      </c>
      <c r="AO43" s="111">
        <v>0.58594000000000002</v>
      </c>
      <c r="AP43" s="111">
        <v>2.8907999999999999E-4</v>
      </c>
      <c r="AQ43" s="111">
        <v>1.2402</v>
      </c>
      <c r="AR43" s="120">
        <v>6.6600000000000006E-5</v>
      </c>
      <c r="AS43" s="111">
        <v>3.2141E-4</v>
      </c>
      <c r="AT43" s="111">
        <v>2.6071999999999998E-4</v>
      </c>
      <c r="AU43" s="111">
        <v>6.3841000000000002E-3</v>
      </c>
      <c r="AV43" s="111">
        <v>3.9459999999999999E-3</v>
      </c>
      <c r="AW43" s="111">
        <v>3.1303E-4</v>
      </c>
      <c r="AX43" s="111">
        <v>1.6977999999999999E-4</v>
      </c>
      <c r="AY43" s="120">
        <v>5.49E-5</v>
      </c>
      <c r="AZ43" s="120">
        <v>3.1399999999999998E-5</v>
      </c>
      <c r="BA43" s="120">
        <v>5.5600000000000003E-5</v>
      </c>
      <c r="BB43" s="120">
        <v>7.2299999999999996E-5</v>
      </c>
      <c r="BC43" s="111">
        <v>3.4302999999999997E-4</v>
      </c>
      <c r="BD43" s="111">
        <v>2.8642000000000001E-4</v>
      </c>
      <c r="BE43" s="111">
        <v>6.1053000000000001E-3</v>
      </c>
      <c r="BF43" s="111">
        <v>6.2963000000000003E-3</v>
      </c>
      <c r="BG43" s="111">
        <v>1.7646E-4</v>
      </c>
      <c r="BH43" s="111">
        <v>1.3106000000000001E-4</v>
      </c>
      <c r="BI43" s="111">
        <v>1.7212999999999999E-4</v>
      </c>
      <c r="BJ43" s="111">
        <v>2.1502000000000001E-4</v>
      </c>
      <c r="BK43" s="120">
        <v>6.7000000000000002E-5</v>
      </c>
      <c r="BL43" s="120">
        <v>5.63E-5</v>
      </c>
      <c r="BM43" s="111">
        <v>0.56335999999999997</v>
      </c>
      <c r="BN43" s="111">
        <v>9.8353999999999997E-2</v>
      </c>
      <c r="BO43" s="111">
        <v>9.8794999999999994E-3</v>
      </c>
      <c r="BP43" s="111">
        <v>9.1336000000000004E-3</v>
      </c>
      <c r="BQ43" s="111">
        <v>9.5066000000000005E-3</v>
      </c>
      <c r="BR43" s="111">
        <v>3.8863999999999999E-3</v>
      </c>
      <c r="BS43" s="111">
        <v>5.2745000000000005E-4</v>
      </c>
      <c r="BT43" s="111">
        <v>0.55384999999999995</v>
      </c>
      <c r="BU43" s="111">
        <v>9.8430000000000004E-2</v>
      </c>
      <c r="BV43" s="111">
        <v>128.54</v>
      </c>
      <c r="BW43" s="111">
        <v>83.24</v>
      </c>
      <c r="BX43" s="111">
        <v>59.26</v>
      </c>
      <c r="BY43" s="111">
        <v>4.2332000000000001</v>
      </c>
      <c r="BZ43" s="111">
        <v>0.4</v>
      </c>
      <c r="CA43" s="111">
        <v>3</v>
      </c>
      <c r="CB43" s="111">
        <v>108.63</v>
      </c>
      <c r="CC43" s="111">
        <v>0.35799999999999998</v>
      </c>
      <c r="CD43" s="111">
        <v>4</v>
      </c>
      <c r="CE43" s="111">
        <v>15</v>
      </c>
      <c r="CF43" s="111">
        <v>0</v>
      </c>
      <c r="CG43" s="111">
        <v>4</v>
      </c>
      <c r="CH43" s="111">
        <v>33</v>
      </c>
      <c r="CI43" s="111">
        <v>22</v>
      </c>
      <c r="CJ43" s="111">
        <v>338.78</v>
      </c>
      <c r="CK43" s="121">
        <v>1</v>
      </c>
      <c r="CL43" s="111">
        <f t="shared" si="127"/>
        <v>0.52184978274363747</v>
      </c>
      <c r="CM43" s="111">
        <v>-19.010860000000001</v>
      </c>
      <c r="CN43" s="111">
        <v>47.305019999999999</v>
      </c>
      <c r="CO43" s="111">
        <v>4</v>
      </c>
      <c r="CP43" s="111">
        <v>6</v>
      </c>
      <c r="CQ43" s="111">
        <v>31</v>
      </c>
      <c r="CR43" s="111"/>
      <c r="CS43" s="111"/>
      <c r="CT43" s="121"/>
      <c r="CU43" s="111"/>
      <c r="CV43" s="111"/>
      <c r="CW43" s="111"/>
      <c r="CX43" s="111"/>
      <c r="CY43" s="111"/>
      <c r="CZ43" s="111"/>
      <c r="DA43" s="121"/>
      <c r="DB43" s="111"/>
      <c r="DC43" s="121">
        <v>-9.6549999999999994</v>
      </c>
      <c r="DD43" s="111"/>
      <c r="DE43" s="111"/>
      <c r="DF43" s="111"/>
      <c r="DG43" s="111"/>
    </row>
    <row r="44" spans="1:336" s="123" customFormat="1">
      <c r="A44" s="116">
        <v>42074</v>
      </c>
      <c r="B44" s="111">
        <v>8</v>
      </c>
      <c r="C44" s="111">
        <v>119.1</v>
      </c>
      <c r="D44" s="111">
        <v>35.200000000000003</v>
      </c>
      <c r="E44" s="32">
        <v>5.5</v>
      </c>
      <c r="F44" s="32">
        <v>-10.5</v>
      </c>
      <c r="G44" s="32">
        <v>-16</v>
      </c>
      <c r="H44" s="32">
        <f t="shared" si="126"/>
        <v>19.912307751739878</v>
      </c>
      <c r="I44" s="111">
        <v>0.23</v>
      </c>
      <c r="J44" s="118" t="s">
        <v>56</v>
      </c>
      <c r="K44" s="112">
        <v>1702.6</v>
      </c>
      <c r="L44" s="111">
        <v>272.8</v>
      </c>
      <c r="M44" s="130">
        <f t="shared" si="128"/>
        <v>2.5842464337399211</v>
      </c>
      <c r="N44" s="124">
        <v>0.15221999999999999</v>
      </c>
      <c r="O44" s="111">
        <v>3.0421E-2</v>
      </c>
      <c r="P44" s="111">
        <v>0.25145000000000001</v>
      </c>
      <c r="Q44" s="111">
        <v>6.0842E-2</v>
      </c>
      <c r="R44" s="111">
        <v>5.2817000000000003E-3</v>
      </c>
      <c r="S44" s="111">
        <v>3.1346999999999998E-3</v>
      </c>
      <c r="T44" s="111">
        <v>5.2705E-3</v>
      </c>
      <c r="U44" s="111">
        <v>3.1334000000000002E-3</v>
      </c>
      <c r="V44" s="111">
        <v>2.6648999999999998</v>
      </c>
      <c r="W44" s="111">
        <v>2.6916000000000002</v>
      </c>
      <c r="X44" s="119">
        <v>2.6781999999999999</v>
      </c>
      <c r="Y44" s="111">
        <v>1.3325999999999999E-2</v>
      </c>
      <c r="Z44" s="111">
        <v>0.38693</v>
      </c>
      <c r="AA44" s="111">
        <v>0.38700000000000001</v>
      </c>
      <c r="AB44" s="111">
        <v>0.38696000000000003</v>
      </c>
      <c r="AC44" s="120">
        <v>6.6600000000000006E-5</v>
      </c>
      <c r="AD44" s="111">
        <v>0.14721000000000001</v>
      </c>
      <c r="AE44" s="111">
        <v>0.45532</v>
      </c>
      <c r="AF44" s="111">
        <v>1.2488E-3</v>
      </c>
      <c r="AG44" s="111">
        <v>0.46631</v>
      </c>
      <c r="AH44" s="111">
        <v>3.0665E-4</v>
      </c>
      <c r="AI44" s="111">
        <v>120</v>
      </c>
      <c r="AJ44" s="111">
        <v>0.40467999999999998</v>
      </c>
      <c r="AK44" s="111">
        <v>0.42133999999999999</v>
      </c>
      <c r="AL44" s="111">
        <v>0.40527000000000002</v>
      </c>
      <c r="AM44" s="111">
        <v>1.6653999999999999E-2</v>
      </c>
      <c r="AN44" s="111">
        <v>8.8976E-2</v>
      </c>
      <c r="AO44" s="111">
        <v>0.50292999999999999</v>
      </c>
      <c r="AP44" s="111">
        <v>1.0135000000000001E-3</v>
      </c>
      <c r="AQ44" s="111">
        <v>0.61523000000000005</v>
      </c>
      <c r="AR44" s="120">
        <v>7.8401000000000002E-4</v>
      </c>
      <c r="AS44" s="111">
        <v>6.3942000000000003E-4</v>
      </c>
      <c r="AT44" s="111">
        <v>4.2315000000000001E-4</v>
      </c>
      <c r="AU44" s="111">
        <v>1.3243E-3</v>
      </c>
      <c r="AV44" s="120">
        <v>1.6516E-4</v>
      </c>
      <c r="AW44" s="111">
        <v>5.8995E-4</v>
      </c>
      <c r="AX44" s="120">
        <v>2.2761E-4</v>
      </c>
      <c r="AY44" s="120">
        <v>6.4900000000000005E-5</v>
      </c>
      <c r="AZ44" s="120">
        <v>6.4700000000000001E-5</v>
      </c>
      <c r="BA44" s="120">
        <v>3.3300000000000003E-5</v>
      </c>
      <c r="BB44" s="120">
        <v>2.34E-5</v>
      </c>
      <c r="BC44" s="111">
        <v>7.8846999999999999E-4</v>
      </c>
      <c r="BD44" s="111">
        <v>4.5255000000000002E-4</v>
      </c>
      <c r="BE44" s="111">
        <v>1.2477E-3</v>
      </c>
      <c r="BF44" s="111">
        <v>1.2588E-3</v>
      </c>
      <c r="BG44" s="111">
        <v>3.5358999999999998E-4</v>
      </c>
      <c r="BH44" s="111">
        <v>3.0769E-4</v>
      </c>
      <c r="BI44" s="111">
        <v>1.6752999999999999E-4</v>
      </c>
      <c r="BJ44" s="111">
        <v>2.063E-4</v>
      </c>
      <c r="BK44" s="120">
        <v>2.6699999999999998E-5</v>
      </c>
      <c r="BL44" s="120">
        <v>1.56E-5</v>
      </c>
      <c r="BM44" s="111">
        <v>0.79022999999999999</v>
      </c>
      <c r="BN44" s="111">
        <v>0.15393000000000001</v>
      </c>
      <c r="BO44" s="111">
        <v>3.2682000000000003E-2</v>
      </c>
      <c r="BP44" s="111">
        <v>4.9314999999999998E-2</v>
      </c>
      <c r="BQ44" s="111">
        <v>4.0998E-2</v>
      </c>
      <c r="BR44" s="111">
        <v>0.10879999999999999</v>
      </c>
      <c r="BS44" s="111">
        <v>1.1761000000000001E-2</v>
      </c>
      <c r="BT44" s="111">
        <v>0.74924000000000002</v>
      </c>
      <c r="BU44" s="111">
        <v>0.18848999999999999</v>
      </c>
      <c r="BV44" s="111">
        <v>47.607999999999997</v>
      </c>
      <c r="BW44" s="111">
        <v>30.513999999999999</v>
      </c>
      <c r="BX44" s="111">
        <v>19.274999999999999</v>
      </c>
      <c r="BY44" s="111">
        <v>3.5182000000000002</v>
      </c>
      <c r="BZ44" s="111">
        <v>0.3</v>
      </c>
      <c r="CA44" s="111">
        <v>6</v>
      </c>
      <c r="CB44" s="111">
        <v>272.01</v>
      </c>
      <c r="CC44" s="111">
        <v>0.34899999999999998</v>
      </c>
      <c r="CD44" s="111">
        <v>7</v>
      </c>
      <c r="CE44" s="111">
        <v>30</v>
      </c>
      <c r="CF44" s="111">
        <v>0</v>
      </c>
      <c r="CG44" s="111">
        <v>7</v>
      </c>
      <c r="CH44" s="111">
        <v>45</v>
      </c>
      <c r="CI44" s="111">
        <v>4</v>
      </c>
      <c r="CJ44" s="111">
        <v>888.16</v>
      </c>
      <c r="CK44" s="121">
        <v>1</v>
      </c>
      <c r="CL44" s="111">
        <f t="shared" si="127"/>
        <v>0.32964181994191671</v>
      </c>
      <c r="CM44" s="111">
        <v>7.5354700000000001</v>
      </c>
      <c r="CN44" s="111">
        <v>134.54701</v>
      </c>
      <c r="CO44" s="111">
        <v>6</v>
      </c>
      <c r="CP44" s="111">
        <v>18</v>
      </c>
      <c r="CQ44" s="111">
        <v>59</v>
      </c>
      <c r="CR44" s="111"/>
      <c r="CS44" s="111"/>
      <c r="CT44" s="121"/>
      <c r="CU44" s="111"/>
      <c r="CV44" s="111"/>
      <c r="CW44" s="111"/>
      <c r="CX44" s="111"/>
      <c r="CY44" s="111"/>
      <c r="CZ44" s="111"/>
      <c r="DA44" s="121"/>
      <c r="DB44" s="111"/>
      <c r="DC44" s="121">
        <v>9.625</v>
      </c>
      <c r="DD44" s="111"/>
      <c r="DE44" s="111"/>
      <c r="DF44" s="111"/>
      <c r="DG44" s="111"/>
    </row>
    <row r="45" spans="1:336">
      <c r="A45" s="55">
        <v>42067</v>
      </c>
      <c r="B45" s="9">
        <v>-15.9</v>
      </c>
      <c r="C45" s="9">
        <v>88.1</v>
      </c>
      <c r="D45" s="9">
        <v>39.799999999999997</v>
      </c>
      <c r="E45" s="222">
        <v>7.8</v>
      </c>
      <c r="F45" s="222">
        <v>-16</v>
      </c>
      <c r="G45" s="222">
        <v>-2.5</v>
      </c>
      <c r="H45" s="222">
        <f t="shared" si="126"/>
        <v>17.974704448196082</v>
      </c>
      <c r="I45" s="1">
        <v>0.18</v>
      </c>
      <c r="J45" s="27" t="s">
        <v>60</v>
      </c>
      <c r="K45" s="1">
        <v>1029</v>
      </c>
      <c r="L45" s="1">
        <v>245.1</v>
      </c>
      <c r="M45" s="44">
        <f t="shared" si="128"/>
        <v>2.6089225150013045</v>
      </c>
      <c r="N45" s="1">
        <v>0.13184999999999999</v>
      </c>
      <c r="O45" s="1">
        <v>3.2303999999999999E-2</v>
      </c>
      <c r="P45" s="1">
        <v>0.2319</v>
      </c>
      <c r="Q45" s="1">
        <v>6.4607999999999999E-2</v>
      </c>
      <c r="R45" s="1">
        <v>8.1410000000000007E-3</v>
      </c>
      <c r="S45" s="1">
        <v>4.7537999999999999E-3</v>
      </c>
      <c r="T45" s="1">
        <v>1.1989E-2</v>
      </c>
      <c r="U45" s="1">
        <v>7.2129999999999998E-3</v>
      </c>
      <c r="V45" s="1">
        <v>2.3003</v>
      </c>
      <c r="W45" s="1">
        <v>2.4872000000000001</v>
      </c>
      <c r="X45" s="44">
        <v>2.3936999999999999</v>
      </c>
      <c r="Y45" s="1">
        <v>9.3426999999999996E-2</v>
      </c>
      <c r="Z45" s="1">
        <v>0.38323000000000002</v>
      </c>
      <c r="AA45" s="1">
        <v>0.38340999999999997</v>
      </c>
      <c r="AB45" s="1">
        <v>0.38329999999999997</v>
      </c>
      <c r="AC45" s="1">
        <v>1.8147000000000001E-4</v>
      </c>
      <c r="AD45" s="1">
        <v>8.9010000000000006E-2</v>
      </c>
      <c r="AE45" s="1">
        <v>0.38696000000000003</v>
      </c>
      <c r="AF45" s="1">
        <v>6.1012000000000002E-3</v>
      </c>
      <c r="AG45" s="1">
        <v>0.39184999999999998</v>
      </c>
      <c r="AH45" s="1">
        <v>2.0471999999999999E-3</v>
      </c>
      <c r="AI45" s="1">
        <v>80</v>
      </c>
      <c r="AJ45" s="1">
        <v>0.37930000000000003</v>
      </c>
      <c r="AK45" s="1">
        <v>0.38274999999999998</v>
      </c>
      <c r="AL45" s="1">
        <v>0.38085999999999998</v>
      </c>
      <c r="AM45" s="1">
        <v>3.4508999999999998E-3</v>
      </c>
      <c r="AN45" s="1">
        <v>0.21636</v>
      </c>
      <c r="AO45" s="1">
        <v>0.42969000000000002</v>
      </c>
      <c r="AP45" s="1">
        <v>3.3422E-3</v>
      </c>
      <c r="AQ45" s="1">
        <v>0.65429999999999999</v>
      </c>
      <c r="AR45" s="1">
        <v>6.5324000000000003E-4</v>
      </c>
      <c r="AS45" s="1">
        <v>1.0555E-3</v>
      </c>
      <c r="AT45" s="1">
        <v>3.6558000000000001E-4</v>
      </c>
      <c r="AU45" s="1">
        <v>8.182E-3</v>
      </c>
      <c r="AV45" s="1">
        <v>1.0722000000000001E-2</v>
      </c>
      <c r="AW45" s="1">
        <v>1.7260999999999999E-4</v>
      </c>
      <c r="AX45" s="1">
        <v>2.1887E-4</v>
      </c>
      <c r="AY45" s="1">
        <v>2.3733000000000001E-4</v>
      </c>
      <c r="AZ45" s="1">
        <v>2.1960999999999999E-4</v>
      </c>
      <c r="BA45" s="1">
        <v>2.6485000000000001E-4</v>
      </c>
      <c r="BB45" s="1">
        <v>3.4276E-4</v>
      </c>
      <c r="BC45" s="1">
        <v>4.8355999999999998E-3</v>
      </c>
      <c r="BD45" s="1">
        <v>2.9639000000000002E-3</v>
      </c>
      <c r="BE45" s="1">
        <v>1.0331999999999999E-2</v>
      </c>
      <c r="BF45" s="1">
        <v>8.4583000000000002E-3</v>
      </c>
      <c r="BG45" s="1">
        <v>1.0116999999999999E-3</v>
      </c>
      <c r="BH45" s="1">
        <v>1.2925E-3</v>
      </c>
      <c r="BI45" s="1">
        <v>2.6022000000000003E-4</v>
      </c>
      <c r="BJ45" s="1">
        <v>2.9837E-4</v>
      </c>
      <c r="BK45" s="1">
        <v>1.1396E-4</v>
      </c>
      <c r="BL45" s="1">
        <v>1.0516E-4</v>
      </c>
      <c r="BM45" s="1">
        <v>0.18107999999999999</v>
      </c>
      <c r="BN45" s="1">
        <v>0.37086999999999998</v>
      </c>
      <c r="BO45" s="1">
        <v>4.1556999999999997E-2</v>
      </c>
      <c r="BP45" s="1">
        <v>0.10475</v>
      </c>
      <c r="BQ45" s="1">
        <v>7.3154999999999998E-2</v>
      </c>
      <c r="BR45" s="1">
        <v>0.31625999999999999</v>
      </c>
      <c r="BS45" s="1">
        <v>4.4686999999999998E-2</v>
      </c>
      <c r="BT45" s="1">
        <v>0.10792</v>
      </c>
      <c r="BU45" s="1">
        <v>0.48741000000000001</v>
      </c>
      <c r="BV45" s="1">
        <v>28.484999999999999</v>
      </c>
      <c r="BW45" s="1">
        <v>18.43</v>
      </c>
      <c r="BX45" s="1">
        <v>2.4752000000000001</v>
      </c>
      <c r="BY45" s="1">
        <v>0.73524999999999996</v>
      </c>
      <c r="BZ45" s="1">
        <v>0.3</v>
      </c>
      <c r="CA45" s="1">
        <v>3</v>
      </c>
      <c r="CB45" s="1">
        <v>244.15</v>
      </c>
      <c r="CC45" s="1">
        <v>0.36299999999999999</v>
      </c>
      <c r="CD45" s="1">
        <v>5</v>
      </c>
      <c r="CE45" s="1">
        <v>0</v>
      </c>
      <c r="CF45" s="1">
        <v>0</v>
      </c>
      <c r="CG45" s="1">
        <v>5</v>
      </c>
      <c r="CH45" s="1">
        <v>25</v>
      </c>
      <c r="CI45" s="1">
        <v>47</v>
      </c>
      <c r="CJ45" s="1">
        <v>519.17999999999995</v>
      </c>
      <c r="CK45" s="1">
        <v>1</v>
      </c>
      <c r="CL45" s="9">
        <f t="shared" si="127"/>
        <v>0.30789946140035906</v>
      </c>
      <c r="CM45" s="1">
        <v>-12.1465</v>
      </c>
      <c r="CN45" s="1">
        <v>96.820300000000003</v>
      </c>
      <c r="CO45" s="1">
        <v>4</v>
      </c>
      <c r="CP45" s="1">
        <v>30</v>
      </c>
      <c r="CQ45" s="1">
        <v>5</v>
      </c>
      <c r="DA45" s="1"/>
      <c r="DC45" s="27">
        <v>6.7439999999999998</v>
      </c>
    </row>
    <row r="46" spans="1:336" s="7" customFormat="1">
      <c r="A46" s="57"/>
      <c r="B46" s="58"/>
      <c r="C46" s="58"/>
      <c r="D46" s="58"/>
      <c r="E46" s="58"/>
      <c r="F46" s="58"/>
      <c r="G46" s="58"/>
      <c r="H46" s="58"/>
      <c r="I46" s="58">
        <v>0.18</v>
      </c>
      <c r="J46" s="64" t="s">
        <v>61</v>
      </c>
      <c r="K46" s="58">
        <v>1945.1</v>
      </c>
      <c r="L46" s="58">
        <v>120.5</v>
      </c>
      <c r="M46" s="60">
        <f t="shared" si="128"/>
        <v>1.8875403461748996</v>
      </c>
      <c r="N46" s="58">
        <v>6.6548999999999997E-2</v>
      </c>
      <c r="O46" s="58">
        <v>1.0451999999999999E-2</v>
      </c>
      <c r="P46" s="58">
        <v>9.6818000000000001E-2</v>
      </c>
      <c r="Q46" s="58">
        <v>2.0903000000000001E-2</v>
      </c>
      <c r="R46" s="58">
        <v>5.1066999999999996E-3</v>
      </c>
      <c r="S46" s="58">
        <v>3.0501999999999999E-3</v>
      </c>
      <c r="T46" s="58">
        <v>5.8583000000000003E-3</v>
      </c>
      <c r="U46" s="58">
        <v>3.5136E-3</v>
      </c>
      <c r="V46" s="58">
        <v>1.7914000000000001</v>
      </c>
      <c r="W46" s="58">
        <v>1.7828999999999999</v>
      </c>
      <c r="X46" s="62">
        <v>1.7871999999999999</v>
      </c>
      <c r="Y46" s="58">
        <v>4.2303000000000002E-3</v>
      </c>
      <c r="Z46" s="58">
        <v>0.52939000000000003</v>
      </c>
      <c r="AA46" s="58">
        <v>0.53147999999999995</v>
      </c>
      <c r="AB46" s="58">
        <v>0.52978999999999998</v>
      </c>
      <c r="AC46" s="58">
        <v>2.0907999999999999E-3</v>
      </c>
      <c r="AD46" s="58">
        <v>1.8148999999999998E-2</v>
      </c>
      <c r="AE46" s="58">
        <v>0.60546999999999995</v>
      </c>
      <c r="AF46" s="58">
        <v>3.4462999999999998E-3</v>
      </c>
      <c r="AG46" s="58">
        <v>0.62012</v>
      </c>
      <c r="AH46" s="58">
        <v>3.4881000000000002E-4</v>
      </c>
      <c r="AI46" s="58">
        <v>120</v>
      </c>
      <c r="AJ46" s="58">
        <v>0.50663999999999998</v>
      </c>
      <c r="AK46" s="58">
        <v>0.50824999999999998</v>
      </c>
      <c r="AL46" s="58">
        <v>0.50780999999999998</v>
      </c>
      <c r="AM46" s="58">
        <v>1.6086E-3</v>
      </c>
      <c r="AN46" s="58">
        <v>4.6573999999999997E-2</v>
      </c>
      <c r="AO46" s="58">
        <v>0.65917999999999999</v>
      </c>
      <c r="AP46" s="58">
        <v>5.6364999999999996E-4</v>
      </c>
      <c r="AQ46" s="58">
        <v>0.70313000000000003</v>
      </c>
      <c r="AR46" s="58">
        <v>1.1617000000000001E-3</v>
      </c>
      <c r="AS46" s="58">
        <v>3.6852E-4</v>
      </c>
      <c r="AT46" s="65">
        <v>3.3241999999999999E-4</v>
      </c>
      <c r="AU46" s="58">
        <v>6.3282E-3</v>
      </c>
      <c r="AV46" s="58">
        <v>4.8532999999999996E-3</v>
      </c>
      <c r="AW46" s="58">
        <v>2.8116E-3</v>
      </c>
      <c r="AX46" s="58">
        <v>4.4346000000000003E-3</v>
      </c>
      <c r="AY46" s="58">
        <v>2.8006E-4</v>
      </c>
      <c r="AZ46" s="58">
        <v>4.4147000000000001E-4</v>
      </c>
      <c r="BA46" s="58">
        <v>4.2053000000000001E-4</v>
      </c>
      <c r="BB46" s="65">
        <v>1.9314000000000001E-4</v>
      </c>
      <c r="BC46" s="58">
        <v>1.7056E-3</v>
      </c>
      <c r="BD46" s="58">
        <v>1.8517E-3</v>
      </c>
      <c r="BE46" s="58">
        <v>5.6350000000000003E-3</v>
      </c>
      <c r="BF46" s="58">
        <v>6.8953E-3</v>
      </c>
      <c r="BG46" s="58">
        <v>1.6421999999999999E-3</v>
      </c>
      <c r="BH46" s="58">
        <v>1.6287999999999999E-3</v>
      </c>
      <c r="BI46" s="58">
        <v>3.8278999999999999E-4</v>
      </c>
      <c r="BJ46" s="58">
        <v>2.9896000000000002E-4</v>
      </c>
      <c r="BK46" s="58">
        <v>1.6301E-4</v>
      </c>
      <c r="BL46" s="58">
        <v>1.4634000000000001E-4</v>
      </c>
      <c r="BM46" s="58">
        <v>8.0065999999999998E-2</v>
      </c>
      <c r="BN46" s="58">
        <v>2.4420000000000001E-2</v>
      </c>
      <c r="BO46" s="58">
        <v>1.3379E-2</v>
      </c>
      <c r="BP46" s="58">
        <v>2.3286999999999999E-2</v>
      </c>
      <c r="BQ46" s="58">
        <v>1.8332999999999999E-2</v>
      </c>
      <c r="BR46" s="58">
        <v>1.3009E-2</v>
      </c>
      <c r="BS46" s="58">
        <v>7.0057000000000001E-3</v>
      </c>
      <c r="BT46" s="58">
        <v>6.1733000000000003E-2</v>
      </c>
      <c r="BU46" s="58">
        <v>2.7668999999999999E-2</v>
      </c>
      <c r="BV46" s="58">
        <v>18.959</v>
      </c>
      <c r="BW46" s="58">
        <v>12.041</v>
      </c>
      <c r="BX46" s="58">
        <v>4.3673000000000002</v>
      </c>
      <c r="BY46" s="58">
        <v>0.58579000000000003</v>
      </c>
      <c r="BZ46" s="58">
        <v>0.5</v>
      </c>
      <c r="CA46" s="58">
        <v>3</v>
      </c>
      <c r="CB46" s="58">
        <v>121.5</v>
      </c>
      <c r="CC46" s="58">
        <v>0.34200000000000003</v>
      </c>
      <c r="CD46" s="58">
        <v>6</v>
      </c>
      <c r="CE46" s="58">
        <v>0</v>
      </c>
      <c r="CF46" s="58">
        <v>0</v>
      </c>
      <c r="CG46" s="58">
        <v>6</v>
      </c>
      <c r="CH46" s="58">
        <v>15</v>
      </c>
      <c r="CI46" s="58">
        <v>11</v>
      </c>
      <c r="CJ46" s="58">
        <v>357.14</v>
      </c>
      <c r="CK46" s="64">
        <v>1</v>
      </c>
      <c r="CL46" s="58">
        <f t="shared" si="127"/>
        <v>0.30845226768157308</v>
      </c>
      <c r="CM46" s="58">
        <v>-7.3776999999999999</v>
      </c>
      <c r="CN46" s="58">
        <v>72.484399999999994</v>
      </c>
      <c r="CO46" s="58">
        <v>4</v>
      </c>
      <c r="CP46" s="58">
        <v>30</v>
      </c>
      <c r="CQ46" s="58">
        <v>5</v>
      </c>
      <c r="CR46" s="58"/>
      <c r="CS46" s="58"/>
      <c r="CT46" s="64"/>
      <c r="CU46" s="58"/>
      <c r="CV46" s="58"/>
      <c r="CW46" s="58"/>
      <c r="CX46" s="58"/>
      <c r="CY46" s="58"/>
      <c r="CZ46" s="58"/>
      <c r="DA46" s="64"/>
      <c r="DB46" s="58"/>
      <c r="DC46" s="64">
        <v>-1.3009999999999999</v>
      </c>
      <c r="DD46" s="58"/>
      <c r="DE46" s="58"/>
      <c r="DF46" s="58"/>
      <c r="DG46" s="58"/>
    </row>
    <row r="47" spans="1:336" s="112" customFormat="1">
      <c r="A47" s="215"/>
      <c r="B47" s="111"/>
      <c r="C47" s="111"/>
      <c r="D47" s="111"/>
      <c r="E47" s="111"/>
      <c r="F47" s="111"/>
      <c r="G47" s="111"/>
      <c r="H47" s="111"/>
      <c r="I47" s="111"/>
      <c r="J47" s="121"/>
      <c r="K47" s="111"/>
      <c r="L47" s="111"/>
      <c r="M47" s="130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9">
        <f>AVERAGE(X45:X46)</f>
        <v>2.0904499999999997</v>
      </c>
      <c r="Y47" s="119">
        <f>AVERAGE(Y45:Y46)</f>
        <v>4.8828650000000001E-2</v>
      </c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20"/>
      <c r="AU47" s="111"/>
      <c r="AV47" s="111"/>
      <c r="AW47" s="111"/>
      <c r="AX47" s="111"/>
      <c r="AY47" s="111"/>
      <c r="AZ47" s="111"/>
      <c r="BA47" s="111"/>
      <c r="BB47" s="120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C47" s="111"/>
      <c r="CD47" s="111"/>
      <c r="CE47" s="111"/>
      <c r="CF47" s="111"/>
      <c r="CG47" s="111"/>
      <c r="CH47" s="111"/>
      <c r="CI47" s="111"/>
      <c r="CJ47" s="111"/>
      <c r="CK47" s="121"/>
      <c r="CL47" s="111"/>
      <c r="CM47" s="111"/>
      <c r="CN47" s="111"/>
      <c r="CO47" s="111"/>
      <c r="CP47" s="111"/>
      <c r="CQ47" s="111"/>
      <c r="CR47" s="111"/>
      <c r="CS47" s="111"/>
      <c r="CT47" s="121"/>
      <c r="CU47" s="111"/>
      <c r="CV47" s="111"/>
      <c r="CW47" s="111"/>
      <c r="CX47" s="111"/>
      <c r="CY47" s="111"/>
      <c r="CZ47" s="111"/>
      <c r="DA47" s="121"/>
      <c r="DB47" s="111"/>
      <c r="DC47" s="121"/>
      <c r="DD47" s="111"/>
      <c r="DE47" s="111"/>
      <c r="DF47" s="111"/>
      <c r="DG47" s="111"/>
    </row>
    <row r="48" spans="1:336">
      <c r="A48" s="55">
        <v>42061</v>
      </c>
      <c r="B48" s="9">
        <v>68</v>
      </c>
      <c r="C48" s="9">
        <v>-149</v>
      </c>
      <c r="D48" s="9">
        <v>33.700000000000003</v>
      </c>
      <c r="E48" s="222">
        <v>5.6</v>
      </c>
      <c r="F48" s="222">
        <v>-2.2999999999999998</v>
      </c>
      <c r="G48" s="222">
        <v>-20.2</v>
      </c>
      <c r="H48" s="222">
        <f>(E48^2+F48^2+G48^2)^0.5</f>
        <v>21.087674124947966</v>
      </c>
      <c r="I48" s="9">
        <v>0.53</v>
      </c>
      <c r="J48" s="29" t="s">
        <v>53</v>
      </c>
      <c r="K48" s="4">
        <v>351.1</v>
      </c>
      <c r="L48" s="9">
        <v>352.2</v>
      </c>
      <c r="M48" s="44">
        <f t="shared" si="128"/>
        <v>3.7926195623317023</v>
      </c>
      <c r="N48" s="37">
        <v>0.96775999999999995</v>
      </c>
      <c r="O48" s="9">
        <v>0.19170000000000001</v>
      </c>
      <c r="P48" s="9">
        <v>1.8635999999999999</v>
      </c>
      <c r="Q48" s="9">
        <v>0.38339000000000001</v>
      </c>
      <c r="R48" s="9">
        <v>1.2236E-2</v>
      </c>
      <c r="S48" s="9">
        <v>6.9319000000000004E-3</v>
      </c>
      <c r="T48" s="9">
        <v>4.4416999999999998E-2</v>
      </c>
      <c r="U48" s="9">
        <v>2.6962E-2</v>
      </c>
      <c r="V48" s="9">
        <v>4.3735999999999997</v>
      </c>
      <c r="W48" s="9">
        <v>3.4318</v>
      </c>
      <c r="X48" s="45">
        <v>3.9026999999999998</v>
      </c>
      <c r="Y48" s="9">
        <v>0.47087000000000001</v>
      </c>
      <c r="Z48" s="9">
        <v>0.26363999999999999</v>
      </c>
      <c r="AA48" s="9">
        <v>0.26368999999999998</v>
      </c>
      <c r="AB48" s="9">
        <v>0.26367000000000002</v>
      </c>
      <c r="AC48" s="11">
        <v>4.9299999999999999E-5</v>
      </c>
      <c r="AD48" s="9">
        <v>6.2592999999999996</v>
      </c>
      <c r="AE48" s="9">
        <v>0.41016000000000002</v>
      </c>
      <c r="AF48" s="11">
        <v>3.9504999999999998E-2</v>
      </c>
      <c r="AG48" s="9">
        <v>0.46875</v>
      </c>
      <c r="AH48" s="11">
        <v>1.6948999999999999E-2</v>
      </c>
      <c r="AI48" s="9">
        <v>120</v>
      </c>
      <c r="AJ48" s="9">
        <v>0.26366000000000001</v>
      </c>
      <c r="AK48" s="9">
        <v>0.26861000000000002</v>
      </c>
      <c r="AL48" s="9">
        <v>0.26855000000000001</v>
      </c>
      <c r="AM48" s="11">
        <v>4.9522999999999998E-3</v>
      </c>
      <c r="AN48" s="9">
        <v>6.1755000000000004</v>
      </c>
      <c r="AO48" s="9">
        <v>3.2275</v>
      </c>
      <c r="AP48" s="11">
        <v>1.2999999999999999E-5</v>
      </c>
      <c r="AQ48" s="9">
        <v>3.9794999999999998</v>
      </c>
      <c r="AR48" s="11">
        <v>1.0499999999999999E-5</v>
      </c>
      <c r="AS48" s="9">
        <v>4.2109000000000001E-3</v>
      </c>
      <c r="AT48" s="9">
        <v>4.9427999999999998E-3</v>
      </c>
      <c r="AU48" s="9">
        <v>4.7083000000000003E-3</v>
      </c>
      <c r="AV48" s="9">
        <v>5.3046999999999999E-3</v>
      </c>
      <c r="AW48" s="9">
        <v>1.6858000000000001E-3</v>
      </c>
      <c r="AX48" s="9">
        <v>4.4305999999999998E-3</v>
      </c>
      <c r="AY48" s="11">
        <v>6.7341999999999999E-4</v>
      </c>
      <c r="AZ48" s="11">
        <v>2.0338999999999999E-3</v>
      </c>
      <c r="BA48" s="11">
        <v>1.7414000000000001E-4</v>
      </c>
      <c r="BB48" s="11">
        <v>4.6966999999999999E-4</v>
      </c>
      <c r="BC48" s="9">
        <v>6.9490000000000003E-3</v>
      </c>
      <c r="BD48" s="9">
        <v>7.8601999999999995E-3</v>
      </c>
      <c r="BE48" s="9">
        <v>5.2104999999999999E-3</v>
      </c>
      <c r="BF48" s="9">
        <v>6.7675000000000001E-3</v>
      </c>
      <c r="BG48" s="9">
        <v>3.4510999999999999E-3</v>
      </c>
      <c r="BH48" s="9">
        <v>9.1944999999999995E-3</v>
      </c>
      <c r="BI48" s="11">
        <v>1.1983E-3</v>
      </c>
      <c r="BJ48" s="11">
        <v>3.3557000000000001E-3</v>
      </c>
      <c r="BK48" s="11">
        <v>3.8724000000000001E-4</v>
      </c>
      <c r="BL48" s="11">
        <v>1.1229E-3</v>
      </c>
      <c r="BM48" s="9">
        <v>7.1177000000000001</v>
      </c>
      <c r="BN48" s="9">
        <v>0.79776999999999998</v>
      </c>
      <c r="BO48" s="9">
        <v>2.4559999999999998E-2</v>
      </c>
      <c r="BP48" s="9">
        <v>0.48797000000000001</v>
      </c>
      <c r="BQ48" s="9">
        <v>0.25627</v>
      </c>
      <c r="BR48" s="9">
        <v>1.8973E-2</v>
      </c>
      <c r="BS48" s="9">
        <v>0.32768000000000003</v>
      </c>
      <c r="BT48" s="9">
        <v>6.8613999999999997</v>
      </c>
      <c r="BU48" s="9">
        <v>0.79800000000000004</v>
      </c>
      <c r="BV48" s="9">
        <v>152.31</v>
      </c>
      <c r="BW48" s="9">
        <v>91.802000000000007</v>
      </c>
      <c r="BX48" s="9">
        <v>27.774999999999999</v>
      </c>
      <c r="BY48" s="9">
        <v>1.4453</v>
      </c>
      <c r="BZ48" s="9">
        <v>0.1</v>
      </c>
      <c r="CA48" s="9">
        <v>6</v>
      </c>
      <c r="CB48" s="9">
        <v>358.25</v>
      </c>
      <c r="CC48" s="9">
        <v>0.33</v>
      </c>
      <c r="CD48" s="9">
        <v>22</v>
      </c>
      <c r="CE48" s="9">
        <v>0</v>
      </c>
      <c r="CF48" s="9">
        <v>0</v>
      </c>
      <c r="CG48" s="9">
        <v>22</v>
      </c>
      <c r="CH48" s="9">
        <v>24</v>
      </c>
      <c r="CI48" s="9">
        <v>46</v>
      </c>
      <c r="CJ48" s="9">
        <v>151.62</v>
      </c>
      <c r="CK48" s="31">
        <v>1</v>
      </c>
      <c r="CL48" s="9">
        <f>K48/(((CG48*3600)+(CH48*60)+CI48)-((CO48*3600)+(CP48*60)+CQ48))</f>
        <v>0.31860254083484574</v>
      </c>
      <c r="CM48" s="9">
        <v>64.875</v>
      </c>
      <c r="CN48" s="9">
        <v>-147.86099999999999</v>
      </c>
      <c r="CO48" s="9">
        <v>22</v>
      </c>
      <c r="CP48" s="9">
        <v>6</v>
      </c>
      <c r="CQ48" s="9">
        <v>24</v>
      </c>
      <c r="CR48" s="5">
        <v>3.35</v>
      </c>
      <c r="CS48" s="5">
        <v>180.5</v>
      </c>
      <c r="CT48" s="41" t="s">
        <v>87</v>
      </c>
      <c r="CU48" s="69">
        <v>0.93391203703703696</v>
      </c>
      <c r="CV48" s="5">
        <v>140.1</v>
      </c>
      <c r="CW48" s="5">
        <v>357.9</v>
      </c>
      <c r="CX48" s="5">
        <v>-2.5</v>
      </c>
      <c r="CY48" s="5">
        <v>325</v>
      </c>
      <c r="CZ48" s="5">
        <v>-51.5</v>
      </c>
      <c r="DA48" s="41" t="s">
        <v>88</v>
      </c>
      <c r="DB48" s="5">
        <v>20.399999999999999</v>
      </c>
      <c r="DC48" s="41">
        <v>12.82</v>
      </c>
      <c r="DE48" s="9"/>
      <c r="DF48" s="9"/>
      <c r="DG48" s="9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</row>
    <row r="49" spans="1:336">
      <c r="A49" s="52"/>
      <c r="B49" s="5"/>
      <c r="C49" s="9"/>
      <c r="D49" s="9"/>
      <c r="E49" s="9"/>
      <c r="F49" s="9"/>
      <c r="G49" s="9"/>
      <c r="H49" s="9"/>
      <c r="I49" s="63">
        <v>0.53</v>
      </c>
      <c r="J49" s="66" t="s">
        <v>63</v>
      </c>
      <c r="K49" s="1">
        <v>2561.4</v>
      </c>
      <c r="L49" s="9">
        <v>289.60000000000002</v>
      </c>
      <c r="M49" s="44">
        <f t="shared" si="128"/>
        <v>3.882439725123267</v>
      </c>
      <c r="N49" s="37">
        <v>0.26067000000000001</v>
      </c>
      <c r="O49" s="9">
        <v>3.4883999999999998E-2</v>
      </c>
      <c r="P49" s="9">
        <v>0.43363000000000002</v>
      </c>
      <c r="Q49" s="9">
        <v>6.9768999999999998E-2</v>
      </c>
      <c r="R49" s="9">
        <v>1.094E-2</v>
      </c>
      <c r="S49" s="9">
        <v>6.4285999999999996E-3</v>
      </c>
      <c r="T49" s="9">
        <v>1.1058E-2</v>
      </c>
      <c r="U49" s="9">
        <v>6.5253999999999998E-3</v>
      </c>
      <c r="V49" s="9">
        <v>3.5680999999999998</v>
      </c>
      <c r="W49" s="9">
        <v>4.2470999999999997</v>
      </c>
      <c r="X49" s="45">
        <v>3.9076</v>
      </c>
      <c r="Y49" s="9">
        <v>0.33950000000000002</v>
      </c>
      <c r="Z49" s="9">
        <v>0.25744</v>
      </c>
      <c r="AA49" s="9">
        <v>0.25763000000000003</v>
      </c>
      <c r="AB49" s="9">
        <v>0.25757000000000002</v>
      </c>
      <c r="AC49" s="9">
        <v>1.9171999999999999E-4</v>
      </c>
      <c r="AD49" s="9">
        <v>0.49058000000000002</v>
      </c>
      <c r="AE49" s="9">
        <v>0.26611000000000001</v>
      </c>
      <c r="AF49" s="9">
        <v>1.4217E-2</v>
      </c>
      <c r="AG49" s="9">
        <v>0.32471</v>
      </c>
      <c r="AH49" s="9">
        <v>8.1201000000000005E-4</v>
      </c>
      <c r="AI49" s="9">
        <v>120</v>
      </c>
      <c r="AJ49" s="9">
        <v>0.23876</v>
      </c>
      <c r="AK49" s="9">
        <v>0.23996000000000001</v>
      </c>
      <c r="AL49" s="9">
        <v>0.23926</v>
      </c>
      <c r="AM49" s="9">
        <v>1.1946999999999999E-3</v>
      </c>
      <c r="AN49" s="9">
        <v>0.99429000000000001</v>
      </c>
      <c r="AO49" s="9">
        <v>0.95215000000000005</v>
      </c>
      <c r="AP49" s="9">
        <v>1.0666999999999999E-4</v>
      </c>
      <c r="AQ49" s="9">
        <v>1.0351999999999999</v>
      </c>
      <c r="AR49" s="11">
        <v>2.6800000000000001E-5</v>
      </c>
      <c r="AS49" s="9">
        <v>7.2757999999999998E-3</v>
      </c>
      <c r="AT49" s="9">
        <v>4.2259999999999997E-3</v>
      </c>
      <c r="AU49" s="9">
        <v>1.9328999999999999E-4</v>
      </c>
      <c r="AV49" s="9">
        <v>2.1625999999999999E-4</v>
      </c>
      <c r="AW49" s="9">
        <v>1.1694E-4</v>
      </c>
      <c r="AX49" s="9">
        <v>1.6395E-4</v>
      </c>
      <c r="AY49" s="11">
        <v>1.13E-5</v>
      </c>
      <c r="AZ49" s="11">
        <v>4.4800000000000003E-6</v>
      </c>
      <c r="BA49" s="11">
        <v>1.42E-5</v>
      </c>
      <c r="BB49" s="11">
        <v>1.47E-5</v>
      </c>
      <c r="BC49" s="9">
        <v>1.5398999999999999E-2</v>
      </c>
      <c r="BD49" s="9">
        <v>1.0383999999999999E-2</v>
      </c>
      <c r="BE49" s="9">
        <v>6.6651999999999996E-3</v>
      </c>
      <c r="BF49" s="9">
        <v>5.0064000000000003E-3</v>
      </c>
      <c r="BG49" s="9">
        <v>2.9121000000000003E-4</v>
      </c>
      <c r="BH49" s="9">
        <v>4.2063000000000002E-4</v>
      </c>
      <c r="BI49" s="11">
        <v>7.5900000000000002E-5</v>
      </c>
      <c r="BJ49" s="11">
        <v>7.9400000000000006E-5</v>
      </c>
      <c r="BK49" s="11">
        <v>4.2299999999999998E-5</v>
      </c>
      <c r="BL49" s="11">
        <v>3.9400000000000002E-5</v>
      </c>
      <c r="BM49" s="9">
        <v>1.3422000000000001</v>
      </c>
      <c r="BN49" s="9">
        <v>5.5511999999999999E-2</v>
      </c>
      <c r="BO49" s="9">
        <v>9.4337000000000004E-2</v>
      </c>
      <c r="BP49" s="9">
        <v>0.10077</v>
      </c>
      <c r="BQ49" s="9">
        <v>9.7555000000000003E-2</v>
      </c>
      <c r="BR49" s="9">
        <v>2.1184999999999999E-2</v>
      </c>
      <c r="BS49" s="9">
        <v>4.5509000000000001E-3</v>
      </c>
      <c r="BT49" s="9">
        <v>1.2445999999999999</v>
      </c>
      <c r="BU49" s="9">
        <v>5.9416999999999998E-2</v>
      </c>
      <c r="BV49" s="9">
        <v>39.637999999999998</v>
      </c>
      <c r="BW49" s="9">
        <v>24.15</v>
      </c>
      <c r="BX49" s="9">
        <v>13.757999999999999</v>
      </c>
      <c r="BY49" s="9">
        <v>0.48838999999999999</v>
      </c>
      <c r="BZ49" s="9">
        <v>0.2</v>
      </c>
      <c r="CA49" s="9">
        <v>4</v>
      </c>
      <c r="CB49" s="9">
        <v>282.16000000000003</v>
      </c>
      <c r="CC49" s="9">
        <v>0.32600000000000001</v>
      </c>
      <c r="CD49" s="9">
        <v>0</v>
      </c>
      <c r="CE49" s="9">
        <v>0</v>
      </c>
      <c r="CF49" s="9">
        <v>0</v>
      </c>
      <c r="CG49" s="9">
        <v>0</v>
      </c>
      <c r="CH49" s="9">
        <v>23</v>
      </c>
      <c r="CI49" s="9">
        <v>42</v>
      </c>
      <c r="CJ49" s="9">
        <v>720</v>
      </c>
      <c r="CK49" s="31">
        <v>1</v>
      </c>
      <c r="CL49" s="9">
        <f>K49/(((CG49*3600)+(CH49*60)+CI49)-((CO49*3600)+(CP49*60)+CQ49))</f>
        <v>-3.2770399938589087E-2</v>
      </c>
      <c r="CM49" s="9">
        <v>77.475999999999999</v>
      </c>
      <c r="CN49" s="9">
        <v>-69.287999999999997</v>
      </c>
      <c r="CO49" s="9">
        <v>22</v>
      </c>
      <c r="CP49" s="9">
        <v>6</v>
      </c>
      <c r="CQ49" s="9">
        <v>24</v>
      </c>
      <c r="CR49" s="5">
        <v>22.84</v>
      </c>
      <c r="CS49" s="41">
        <v>33.4</v>
      </c>
      <c r="CT49" s="41" t="s">
        <v>87</v>
      </c>
      <c r="CU49" s="69">
        <v>1.5277777777777777E-2</v>
      </c>
      <c r="CV49" s="5">
        <v>49.7</v>
      </c>
      <c r="CW49" s="5">
        <v>281.60000000000002</v>
      </c>
      <c r="CX49" s="41">
        <v>-8</v>
      </c>
      <c r="CY49" s="5">
        <v>342.8</v>
      </c>
      <c r="CZ49" s="5">
        <v>-12.1</v>
      </c>
      <c r="DA49" s="41" t="s">
        <v>88</v>
      </c>
      <c r="DB49" s="5">
        <v>5.3</v>
      </c>
      <c r="DC49" s="27">
        <v>27.574999999999999</v>
      </c>
      <c r="DE49" s="9"/>
      <c r="DF49" s="9"/>
      <c r="DG49" s="9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</row>
    <row r="50" spans="1:336">
      <c r="A50" s="52"/>
      <c r="B50" s="5"/>
      <c r="C50" s="9"/>
      <c r="D50" s="9"/>
      <c r="E50" s="9"/>
      <c r="F50" s="9"/>
      <c r="G50" s="9"/>
      <c r="H50" s="9"/>
      <c r="I50" s="63">
        <v>0.53</v>
      </c>
      <c r="J50" s="27" t="s">
        <v>62</v>
      </c>
      <c r="K50" s="1">
        <v>2819.6</v>
      </c>
      <c r="L50" s="9">
        <v>332.5</v>
      </c>
      <c r="M50" s="44">
        <f t="shared" si="128"/>
        <v>1.3128183584519246</v>
      </c>
      <c r="N50" s="37">
        <v>1.5252E-2</v>
      </c>
      <c r="O50" s="9">
        <v>5.4792E-3</v>
      </c>
      <c r="P50" s="9">
        <v>2.6787999999999999E-2</v>
      </c>
      <c r="Q50" s="9">
        <v>1.0958000000000001E-2</v>
      </c>
      <c r="R50" s="9">
        <v>1.5229E-3</v>
      </c>
      <c r="S50" s="9">
        <v>8.9800000000000004E-4</v>
      </c>
      <c r="T50" s="9">
        <v>1.6894E-3</v>
      </c>
      <c r="U50" s="9">
        <v>9.7945999999999992E-4</v>
      </c>
      <c r="V50" s="9">
        <v>1.2272000000000001</v>
      </c>
      <c r="W50" s="9">
        <v>1.0766</v>
      </c>
      <c r="X50" s="45">
        <v>1.1518999999999999</v>
      </c>
      <c r="Y50" s="9">
        <v>7.5303999999999996E-2</v>
      </c>
      <c r="Z50" s="9">
        <v>0.74016999999999999</v>
      </c>
      <c r="AA50" s="9">
        <v>0.76763000000000003</v>
      </c>
      <c r="AB50" s="9">
        <v>0.76171999999999995</v>
      </c>
      <c r="AC50" s="9">
        <v>2.7460999999999999E-2</v>
      </c>
      <c r="AD50" s="9">
        <v>2.8680999999999997E-4</v>
      </c>
      <c r="AE50" s="9">
        <v>0.80078000000000005</v>
      </c>
      <c r="AF50" s="11">
        <v>3.4100000000000002E-5</v>
      </c>
      <c r="AG50" s="9">
        <v>0.85938000000000003</v>
      </c>
      <c r="AH50" s="11">
        <v>4.1E-5</v>
      </c>
      <c r="AI50" s="9">
        <v>49.95</v>
      </c>
      <c r="AJ50" s="9">
        <v>0.74016999999999999</v>
      </c>
      <c r="AK50" s="9">
        <v>0.76763000000000003</v>
      </c>
      <c r="AL50" s="9">
        <v>0.76171999999999995</v>
      </c>
      <c r="AM50" s="9">
        <v>2.7460999999999999E-2</v>
      </c>
      <c r="AN50" s="9">
        <v>2.8680999999999997E-4</v>
      </c>
      <c r="AO50" s="9">
        <v>0.80078000000000005</v>
      </c>
      <c r="AP50" s="11">
        <v>3.4100000000000002E-5</v>
      </c>
      <c r="AQ50" s="9">
        <v>0.85938000000000003</v>
      </c>
      <c r="AR50" s="11">
        <v>4.1E-5</v>
      </c>
      <c r="AS50" s="11">
        <v>1.9199999999999999E-5</v>
      </c>
      <c r="AT50" s="11">
        <v>1.2099999999999999E-5</v>
      </c>
      <c r="AU50" s="9">
        <v>2.6605000000000001E-3</v>
      </c>
      <c r="AV50" s="9">
        <v>1.8998999999999999E-3</v>
      </c>
      <c r="AW50" s="11">
        <v>9.7800000000000006E-5</v>
      </c>
      <c r="AX50" s="11">
        <v>6.3E-5</v>
      </c>
      <c r="AY50" s="11">
        <v>1.9199999999999999E-5</v>
      </c>
      <c r="AZ50" s="11">
        <v>1.2099999999999999E-5</v>
      </c>
      <c r="BA50" s="11">
        <v>8.5799999999999992E-6</v>
      </c>
      <c r="BB50" s="11">
        <v>9.4700000000000008E-6</v>
      </c>
      <c r="BC50" s="11">
        <v>1.9199999999999999E-5</v>
      </c>
      <c r="BD50" s="11">
        <v>1.2099999999999999E-5</v>
      </c>
      <c r="BE50" s="9">
        <v>2.6605000000000001E-3</v>
      </c>
      <c r="BF50" s="9">
        <v>1.8998999999999999E-3</v>
      </c>
      <c r="BG50" s="11">
        <v>9.7800000000000006E-5</v>
      </c>
      <c r="BH50" s="11">
        <v>6.3E-5</v>
      </c>
      <c r="BI50" s="11">
        <v>1.9199999999999999E-5</v>
      </c>
      <c r="BJ50" s="11">
        <v>1.2099999999999999E-5</v>
      </c>
      <c r="BK50" s="11">
        <v>8.5799999999999992E-6</v>
      </c>
      <c r="BL50" s="11">
        <v>9.4700000000000008E-6</v>
      </c>
      <c r="BM50" s="9">
        <v>5.8292999999999995E-4</v>
      </c>
      <c r="BN50" s="9">
        <v>2.1193000000000001E-4</v>
      </c>
      <c r="BO50" s="9">
        <v>1.1756000000000001E-4</v>
      </c>
      <c r="BP50" s="9">
        <v>1.4632999999999999E-4</v>
      </c>
      <c r="BQ50" s="9">
        <v>1.3195000000000001E-4</v>
      </c>
      <c r="BR50" s="11">
        <v>6.3700000000000003E-5</v>
      </c>
      <c r="BS50" s="11">
        <v>2.0299999999999999E-5</v>
      </c>
      <c r="BT50" s="9">
        <v>4.5098000000000002E-4</v>
      </c>
      <c r="BU50" s="9">
        <v>2.2130000000000001E-4</v>
      </c>
      <c r="BV50" s="9">
        <v>17.59</v>
      </c>
      <c r="BW50" s="9">
        <v>12.624000000000001</v>
      </c>
      <c r="BX50" s="9">
        <v>4.4179000000000004</v>
      </c>
      <c r="BY50" s="9">
        <v>0.45741999999999999</v>
      </c>
      <c r="BZ50" s="9">
        <v>0.5</v>
      </c>
      <c r="CA50" s="9">
        <v>1.3</v>
      </c>
      <c r="CB50" s="9">
        <v>328.54</v>
      </c>
      <c r="CC50" s="9">
        <v>0.35899999999999999</v>
      </c>
      <c r="CD50" s="9">
        <v>0</v>
      </c>
      <c r="CE50" s="9">
        <v>29</v>
      </c>
      <c r="CF50" s="9">
        <v>55</v>
      </c>
      <c r="CG50" s="9">
        <v>0</v>
      </c>
      <c r="CH50" s="9">
        <v>38</v>
      </c>
      <c r="CI50" s="9">
        <v>44</v>
      </c>
      <c r="CJ50" s="9">
        <v>50</v>
      </c>
      <c r="CK50" s="31">
        <v>2</v>
      </c>
      <c r="CL50" s="9">
        <f>K50/(((CG50*3600)+(CH50*60)+CI50)-((CO50*3600)+(CP50*60)+CQ50))</f>
        <v>-3.6494952109759254E-2</v>
      </c>
      <c r="CM50" s="9">
        <v>48.264000000000003</v>
      </c>
      <c r="CN50" s="9">
        <v>-117.12569999999999</v>
      </c>
      <c r="CO50" s="9">
        <v>22</v>
      </c>
      <c r="CP50" s="9">
        <v>6</v>
      </c>
      <c r="CQ50" s="9">
        <v>24</v>
      </c>
      <c r="CR50" s="5">
        <v>25.21</v>
      </c>
      <c r="CS50" s="41">
        <v>126.9</v>
      </c>
      <c r="CT50" s="41" t="s">
        <v>87</v>
      </c>
      <c r="CU50" s="70" t="s">
        <v>93</v>
      </c>
      <c r="CV50" s="5">
        <v>2.4</v>
      </c>
      <c r="CW50" s="5">
        <v>334.7</v>
      </c>
      <c r="CX50" s="5">
        <v>1.3</v>
      </c>
      <c r="CY50" s="5">
        <v>330.6</v>
      </c>
      <c r="CZ50" s="5">
        <v>-36.299999999999997</v>
      </c>
      <c r="DA50" s="41" t="s">
        <v>88</v>
      </c>
      <c r="DB50" s="5">
        <v>2.5</v>
      </c>
      <c r="DC50" s="41">
        <v>29.937999999999999</v>
      </c>
      <c r="DE50" s="9"/>
      <c r="DF50" s="9"/>
      <c r="DG50" s="9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</row>
    <row r="51" spans="1:336" s="7" customFormat="1">
      <c r="A51" s="57"/>
      <c r="B51" s="58"/>
      <c r="C51" s="58"/>
      <c r="D51" s="58"/>
      <c r="E51" s="58"/>
      <c r="F51" s="58"/>
      <c r="G51" s="58"/>
      <c r="H51" s="58"/>
      <c r="I51" s="77">
        <v>0.53</v>
      </c>
      <c r="J51" s="74" t="s">
        <v>91</v>
      </c>
      <c r="K51" s="7">
        <v>3452.4</v>
      </c>
      <c r="L51" s="58">
        <v>324.60000000000002</v>
      </c>
      <c r="M51" s="60">
        <f t="shared" si="128"/>
        <v>3.6247643903146294</v>
      </c>
      <c r="N51" s="61">
        <v>9.146E-2</v>
      </c>
      <c r="O51" s="58">
        <v>1.0921E-2</v>
      </c>
      <c r="P51" s="58">
        <v>0.14460999999999999</v>
      </c>
      <c r="Q51" s="58">
        <v>2.1842E-2</v>
      </c>
      <c r="R51" s="58">
        <v>5.6455999999999998E-3</v>
      </c>
      <c r="S51" s="58">
        <v>3.2797999999999998E-3</v>
      </c>
      <c r="T51" s="58">
        <v>6.5100000000000002E-3</v>
      </c>
      <c r="U51" s="58">
        <v>3.8322999999999999E-3</v>
      </c>
      <c r="V51" s="58">
        <v>3.1349999999999998</v>
      </c>
      <c r="W51" s="58">
        <v>3.1461999999999999</v>
      </c>
      <c r="X51" s="62">
        <v>3.1406000000000001</v>
      </c>
      <c r="Y51" s="58">
        <v>5.6030999999999997E-3</v>
      </c>
      <c r="Z51" s="58">
        <v>0.27526</v>
      </c>
      <c r="AA51" s="58">
        <v>0.27604000000000001</v>
      </c>
      <c r="AB51" s="58">
        <v>0.27588000000000001</v>
      </c>
      <c r="AC51" s="58">
        <v>7.7841E-4</v>
      </c>
      <c r="AD51" s="58">
        <v>0.15439</v>
      </c>
      <c r="AE51" s="58">
        <v>0.29297000000000001</v>
      </c>
      <c r="AF51" s="58">
        <v>3.3787999999999999E-3</v>
      </c>
      <c r="AG51" s="58">
        <v>0.31494</v>
      </c>
      <c r="AH51" s="58">
        <v>9.9276000000000008E-4</v>
      </c>
      <c r="AI51" s="58">
        <v>80</v>
      </c>
      <c r="AJ51" s="58">
        <v>0.2732</v>
      </c>
      <c r="AK51" s="58">
        <v>0.27383000000000002</v>
      </c>
      <c r="AL51" s="58">
        <v>0.27344000000000002</v>
      </c>
      <c r="AM51" s="58">
        <v>6.3239000000000004E-4</v>
      </c>
      <c r="AN51" s="58">
        <v>0.20407</v>
      </c>
      <c r="AO51" s="58">
        <v>0.78125</v>
      </c>
      <c r="AP51" s="65">
        <v>4.4799999999999998E-5</v>
      </c>
      <c r="AQ51" s="58">
        <v>1.1914</v>
      </c>
      <c r="AR51" s="65">
        <v>6.99E-6</v>
      </c>
      <c r="AS51" s="58">
        <v>2.0646000000000002E-3</v>
      </c>
      <c r="AT51" s="58">
        <v>2.9110999999999998E-3</v>
      </c>
      <c r="AU51" s="58">
        <v>1.7493000000000001E-3</v>
      </c>
      <c r="AV51" s="58">
        <v>2.3752000000000001E-3</v>
      </c>
      <c r="AW51" s="65">
        <v>8.03E-5</v>
      </c>
      <c r="AX51" s="65">
        <v>9.0099999999999995E-5</v>
      </c>
      <c r="AY51" s="65">
        <v>4.5599999999999997E-5</v>
      </c>
      <c r="AZ51" s="65">
        <v>6.0600000000000003E-5</v>
      </c>
      <c r="BA51" s="65">
        <v>1.7399999999999999E-5</v>
      </c>
      <c r="BB51" s="65">
        <v>2.2500000000000001E-5</v>
      </c>
      <c r="BC51" s="58">
        <v>1.4038E-3</v>
      </c>
      <c r="BD51" s="58">
        <v>1.2899999999999999E-3</v>
      </c>
      <c r="BE51" s="58">
        <v>2.8414999999999998E-3</v>
      </c>
      <c r="BF51" s="58">
        <v>2.7326E-3</v>
      </c>
      <c r="BG51" s="58">
        <v>2.0762999999999999E-4</v>
      </c>
      <c r="BH51" s="58">
        <v>3.2770999999999999E-4</v>
      </c>
      <c r="BI51" s="65">
        <v>3.7200000000000003E-5</v>
      </c>
      <c r="BJ51" s="65">
        <v>2.1299999999999999E-5</v>
      </c>
      <c r="BK51" s="65">
        <v>2.1299999999999999E-5</v>
      </c>
      <c r="BL51" s="65">
        <v>2.6699999999999998E-5</v>
      </c>
      <c r="BM51" s="58">
        <v>0.15826000000000001</v>
      </c>
      <c r="BN51" s="58">
        <v>6.5077999999999997E-2</v>
      </c>
      <c r="BO51" s="58">
        <v>1.5046E-2</v>
      </c>
      <c r="BP51" s="58">
        <v>1.9174E-2</v>
      </c>
      <c r="BQ51" s="58">
        <v>1.711E-2</v>
      </c>
      <c r="BR51" s="58">
        <v>8.8280000000000008E-3</v>
      </c>
      <c r="BS51" s="58">
        <v>2.9188999999999999E-3</v>
      </c>
      <c r="BT51" s="58">
        <v>0.14115</v>
      </c>
      <c r="BU51" s="58">
        <v>6.5673999999999996E-2</v>
      </c>
      <c r="BV51" s="58">
        <v>25.614000000000001</v>
      </c>
      <c r="BW51" s="58">
        <v>15.375</v>
      </c>
      <c r="BX51" s="58">
        <v>9.2495999999999992</v>
      </c>
      <c r="BY51" s="58">
        <v>0.51454999999999995</v>
      </c>
      <c r="BZ51" s="58">
        <v>0.2</v>
      </c>
      <c r="CA51" s="58">
        <v>2</v>
      </c>
      <c r="CB51" s="58">
        <v>324.39</v>
      </c>
      <c r="CC51" s="58">
        <v>0.32700000000000001</v>
      </c>
      <c r="CD51" s="58">
        <v>0</v>
      </c>
      <c r="CE51" s="58">
        <v>50</v>
      </c>
      <c r="CF51" s="58">
        <v>0</v>
      </c>
      <c r="CG51" s="58">
        <v>1</v>
      </c>
      <c r="CH51" s="58">
        <v>5</v>
      </c>
      <c r="CI51" s="58">
        <v>51</v>
      </c>
      <c r="CJ51" s="58">
        <v>398.37</v>
      </c>
      <c r="CK51" s="64">
        <v>1</v>
      </c>
      <c r="CL51" s="9">
        <f>K51/(((CG51*3600)+(CH51*60)+CI51)-((CO51*3600)+(CP51*60)+CQ51))</f>
        <v>-4.5646741501725437E-2</v>
      </c>
      <c r="CM51" s="58">
        <v>50.206499999999998</v>
      </c>
      <c r="CN51" s="58">
        <v>-96.011700000000005</v>
      </c>
      <c r="CO51" s="58">
        <v>22</v>
      </c>
      <c r="CP51" s="58">
        <v>6</v>
      </c>
      <c r="CQ51" s="58">
        <v>24</v>
      </c>
      <c r="CR51" s="58">
        <v>30.77</v>
      </c>
      <c r="CS51" s="58">
        <v>99.3</v>
      </c>
      <c r="CT51" s="64" t="s">
        <v>87</v>
      </c>
      <c r="CU51" s="125" t="s">
        <v>92</v>
      </c>
      <c r="CV51" s="58">
        <v>-277</v>
      </c>
      <c r="CW51" s="58">
        <v>324.39999999999998</v>
      </c>
      <c r="CX51" s="58">
        <v>-0.6</v>
      </c>
      <c r="CY51" s="58">
        <v>332.6</v>
      </c>
      <c r="CZ51" s="58">
        <v>-34.299999999999997</v>
      </c>
      <c r="DA51" s="64" t="s">
        <v>88</v>
      </c>
      <c r="DB51" s="58">
        <v>4.9000000000000004</v>
      </c>
      <c r="DC51" s="40">
        <v>49.456000000000003</v>
      </c>
      <c r="DE51" s="58"/>
      <c r="DF51" s="58"/>
      <c r="DG51" s="58"/>
    </row>
    <row r="52" spans="1:336" s="7" customFormat="1">
      <c r="A52" s="57"/>
      <c r="B52" s="58"/>
      <c r="C52" s="58"/>
      <c r="D52" s="58"/>
      <c r="E52" s="111"/>
      <c r="F52" s="111"/>
      <c r="G52" s="111"/>
      <c r="H52" s="58"/>
      <c r="I52" s="77"/>
      <c r="J52" s="74"/>
      <c r="L52" s="58"/>
      <c r="M52" s="60"/>
      <c r="N52" s="61"/>
      <c r="O52" s="58"/>
      <c r="P52" s="58"/>
      <c r="Q52" s="58"/>
      <c r="R52" s="58"/>
      <c r="S52" s="58"/>
      <c r="T52" s="58"/>
      <c r="U52" s="58"/>
      <c r="V52" s="58"/>
      <c r="W52" s="58"/>
      <c r="X52" s="62">
        <f>AVERAGE(X48:X51)</f>
        <v>3.0256999999999996</v>
      </c>
      <c r="Y52" s="62">
        <f>AVERAGE(Y48:Y51)</f>
        <v>0.22281927500000001</v>
      </c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65"/>
      <c r="AQ52" s="58"/>
      <c r="AR52" s="65"/>
      <c r="AS52" s="58"/>
      <c r="AT52" s="58"/>
      <c r="AU52" s="58"/>
      <c r="AV52" s="58"/>
      <c r="AW52" s="65"/>
      <c r="AX52" s="65"/>
      <c r="AY52" s="65"/>
      <c r="AZ52" s="65"/>
      <c r="BA52" s="65"/>
      <c r="BB52" s="65"/>
      <c r="BC52" s="58"/>
      <c r="BD52" s="58"/>
      <c r="BE52" s="58"/>
      <c r="BF52" s="58"/>
      <c r="BG52" s="58"/>
      <c r="BH52" s="58"/>
      <c r="BI52" s="65"/>
      <c r="BJ52" s="65"/>
      <c r="BK52" s="65"/>
      <c r="BL52" s="65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64"/>
      <c r="CL52" s="58"/>
      <c r="CM52" s="58"/>
      <c r="CN52" s="58"/>
      <c r="CO52" s="58"/>
      <c r="CP52" s="58"/>
      <c r="CQ52" s="58"/>
      <c r="CR52" s="58"/>
      <c r="CS52" s="58"/>
      <c r="CT52" s="64"/>
      <c r="CU52" s="125"/>
      <c r="CV52" s="58"/>
      <c r="CW52" s="58"/>
      <c r="CX52" s="58"/>
      <c r="CY52" s="58"/>
      <c r="CZ52" s="58"/>
      <c r="DA52" s="64"/>
      <c r="DB52" s="58"/>
      <c r="DC52" s="40"/>
      <c r="DE52" s="58"/>
      <c r="DF52" s="58"/>
      <c r="DG52" s="58"/>
    </row>
    <row r="53" spans="1:336">
      <c r="A53" s="51">
        <v>42013</v>
      </c>
      <c r="B53" s="5">
        <v>2</v>
      </c>
      <c r="C53" s="9">
        <v>28.8</v>
      </c>
      <c r="D53" s="9">
        <v>36</v>
      </c>
      <c r="E53" s="222">
        <v>-10.7</v>
      </c>
      <c r="F53" s="222">
        <v>-7.6</v>
      </c>
      <c r="G53" s="222">
        <v>11.6</v>
      </c>
      <c r="H53" s="222">
        <f>(E53^2+F53^2+G53^2)^0.5</f>
        <v>17.515992692393997</v>
      </c>
      <c r="I53" s="9">
        <v>0.41</v>
      </c>
      <c r="J53" s="27" t="s">
        <v>55</v>
      </c>
      <c r="K53" s="1">
        <v>962.5</v>
      </c>
      <c r="L53" s="9">
        <v>292</v>
      </c>
      <c r="M53" s="44">
        <f t="shared" si="128"/>
        <v>1.1821029611679177</v>
      </c>
      <c r="N53" s="37">
        <v>5.5204000000000003E-2</v>
      </c>
      <c r="O53" s="9">
        <v>9.9197999999999995E-3</v>
      </c>
      <c r="P53" s="9">
        <v>7.8862000000000002E-2</v>
      </c>
      <c r="Q53" s="9">
        <v>1.984E-2</v>
      </c>
      <c r="R53" s="9">
        <v>4.3090999999999997E-3</v>
      </c>
      <c r="S53" s="9">
        <v>2.5628000000000001E-3</v>
      </c>
      <c r="T53" s="9">
        <v>3.2058999999999998E-3</v>
      </c>
      <c r="U53" s="9">
        <v>1.9038E-3</v>
      </c>
      <c r="V53" s="9">
        <v>1.2532000000000001</v>
      </c>
      <c r="W53" s="9">
        <v>1.0682</v>
      </c>
      <c r="X53" s="45">
        <v>1.1607000000000001</v>
      </c>
      <c r="Y53" s="9">
        <v>9.2503000000000002E-2</v>
      </c>
      <c r="Z53" s="9">
        <v>0.84585999999999995</v>
      </c>
      <c r="AA53" s="9">
        <v>0.84601999999999999</v>
      </c>
      <c r="AB53" s="9">
        <v>0.84594999999999998</v>
      </c>
      <c r="AC53" s="9">
        <v>1.5965E-4</v>
      </c>
      <c r="AD53" s="9">
        <v>4.5456999999999997E-3</v>
      </c>
      <c r="AE53" s="9">
        <v>0.86792000000000002</v>
      </c>
      <c r="AF53" s="11">
        <v>4.7500000000000003E-5</v>
      </c>
      <c r="AG53" s="9">
        <v>0.89354999999999996</v>
      </c>
      <c r="AH53" s="9">
        <v>1.0342E-4</v>
      </c>
      <c r="AI53" s="9">
        <v>120</v>
      </c>
      <c r="AJ53" s="9">
        <v>0.95170999999999994</v>
      </c>
      <c r="AK53" s="9">
        <v>0.95270999999999995</v>
      </c>
      <c r="AL53" s="9">
        <v>0.95215000000000005</v>
      </c>
      <c r="AM53" s="9">
        <v>9.9594000000000006E-4</v>
      </c>
      <c r="AN53" s="9">
        <v>6.1777000000000004E-3</v>
      </c>
      <c r="AO53" s="9">
        <v>0.97167999999999999</v>
      </c>
      <c r="AP53" s="11">
        <v>2.9899999999999998E-5</v>
      </c>
      <c r="AQ53" s="9">
        <v>1.0742</v>
      </c>
      <c r="AR53" s="11">
        <v>4.6100000000000002E-5</v>
      </c>
      <c r="AS53" s="11">
        <v>2.5199999999999999E-5</v>
      </c>
      <c r="AT53" s="11">
        <v>2.41E-5</v>
      </c>
      <c r="AU53" s="9">
        <v>2.8007000000000002E-3</v>
      </c>
      <c r="AV53" s="9">
        <v>1.3663E-3</v>
      </c>
      <c r="AW53" s="9">
        <v>1.1121E-4</v>
      </c>
      <c r="AX53" s="11">
        <v>8.2999999999999998E-5</v>
      </c>
      <c r="AY53" s="11">
        <v>5.38E-5</v>
      </c>
      <c r="AZ53" s="11">
        <v>4.1399999999999997E-5</v>
      </c>
      <c r="BA53" s="11">
        <v>4.18E-5</v>
      </c>
      <c r="BB53" s="11">
        <v>5.3100000000000003E-5</v>
      </c>
      <c r="BC53" s="11">
        <v>5.8499999999999999E-5</v>
      </c>
      <c r="BD53" s="11">
        <v>3.8800000000000001E-5</v>
      </c>
      <c r="BE53" s="9">
        <v>3.9097000000000003E-3</v>
      </c>
      <c r="BF53" s="9">
        <v>4.6671000000000004E-3</v>
      </c>
      <c r="BG53" s="9">
        <v>1.3718000000000001E-4</v>
      </c>
      <c r="BH53" s="9">
        <v>2.0083000000000001E-4</v>
      </c>
      <c r="BI53" s="11">
        <v>7.4800000000000002E-5</v>
      </c>
      <c r="BJ53" s="11">
        <v>5.9799999999999997E-5</v>
      </c>
      <c r="BK53" s="11">
        <v>3.2100000000000001E-5</v>
      </c>
      <c r="BL53" s="11">
        <v>3.5299999999999997E-5</v>
      </c>
      <c r="BM53" s="9">
        <v>4.1998000000000001E-2</v>
      </c>
      <c r="BN53" s="9">
        <v>2.4829E-2</v>
      </c>
      <c r="BO53" s="9">
        <v>1.0524E-2</v>
      </c>
      <c r="BP53" s="9">
        <v>6.2345999999999999E-3</v>
      </c>
      <c r="BQ53" s="9">
        <v>8.3791999999999998E-3</v>
      </c>
      <c r="BR53" s="9">
        <v>1.3389E-2</v>
      </c>
      <c r="BS53" s="9">
        <v>3.0328999999999998E-3</v>
      </c>
      <c r="BT53" s="9">
        <v>3.3619000000000003E-2</v>
      </c>
      <c r="BU53" s="9">
        <v>2.8209000000000001E-2</v>
      </c>
      <c r="BV53" s="9">
        <v>18.300999999999998</v>
      </c>
      <c r="BW53" s="9">
        <v>11.818</v>
      </c>
      <c r="BX53" s="9">
        <v>5.0122</v>
      </c>
      <c r="BY53" s="9">
        <v>0.41663</v>
      </c>
      <c r="BZ53" s="9">
        <v>0.5</v>
      </c>
      <c r="CA53" s="9">
        <v>4</v>
      </c>
      <c r="CB53" s="9">
        <v>290.77</v>
      </c>
      <c r="CC53" s="9">
        <v>0.34899999999999998</v>
      </c>
      <c r="CD53" s="9">
        <v>11</v>
      </c>
      <c r="CE53" s="9">
        <v>7</v>
      </c>
      <c r="CF53" s="9">
        <v>0</v>
      </c>
      <c r="CG53" s="9">
        <v>11</v>
      </c>
      <c r="CH53" s="9">
        <v>34</v>
      </c>
      <c r="CI53" s="9">
        <v>16</v>
      </c>
      <c r="CJ53" s="9">
        <v>479.59</v>
      </c>
      <c r="CK53" s="31">
        <v>1</v>
      </c>
      <c r="CL53" s="9">
        <f>K53/(((CG53*3600)+(CH53*60)+CI53)-((CO53*3600)+(CP53*60)+CQ53))</f>
        <v>0.30219780219780218</v>
      </c>
      <c r="CM53" s="9">
        <v>-1.2422</v>
      </c>
      <c r="CN53" s="9">
        <v>36.827199999999998</v>
      </c>
      <c r="CO53" s="82">
        <v>10</v>
      </c>
      <c r="CP53" s="82">
        <v>41</v>
      </c>
      <c r="CQ53" s="5">
        <v>11</v>
      </c>
      <c r="CR53" s="5"/>
      <c r="CU53" s="5"/>
      <c r="DC53" s="27">
        <v>-44.421999999999997</v>
      </c>
      <c r="DE53" s="5"/>
      <c r="DF53" s="5"/>
      <c r="DG53" s="5"/>
    </row>
    <row r="54" spans="1:336" s="7" customFormat="1">
      <c r="A54" s="57"/>
      <c r="B54" s="58"/>
      <c r="C54" s="58"/>
      <c r="D54" s="58"/>
      <c r="E54" s="58"/>
      <c r="F54" s="58"/>
      <c r="G54" s="58"/>
      <c r="H54" s="58"/>
      <c r="I54" s="58">
        <v>0.41</v>
      </c>
      <c r="J54" s="40" t="s">
        <v>66</v>
      </c>
      <c r="K54" s="7">
        <v>1903.4</v>
      </c>
      <c r="L54" s="58">
        <v>237.4</v>
      </c>
      <c r="M54" s="60">
        <f t="shared" si="128"/>
        <v>1.9883482790845646</v>
      </c>
      <c r="N54" s="61">
        <v>4.3154999999999999E-2</v>
      </c>
      <c r="O54" s="58">
        <v>2.0618999999999998E-2</v>
      </c>
      <c r="P54" s="58">
        <v>8.0423999999999995E-2</v>
      </c>
      <c r="Q54" s="58">
        <v>4.1237999999999997E-2</v>
      </c>
      <c r="R54" s="58">
        <v>9.6401999999999998E-3</v>
      </c>
      <c r="S54" s="58">
        <v>5.6990000000000001E-3</v>
      </c>
      <c r="T54" s="58">
        <v>8.9441999999999994E-3</v>
      </c>
      <c r="U54" s="58">
        <v>5.3863000000000001E-3</v>
      </c>
      <c r="V54" s="58">
        <v>2.3805999999999998</v>
      </c>
      <c r="W54" s="58">
        <v>1.6483000000000001</v>
      </c>
      <c r="X54" s="62">
        <v>2.0144000000000002</v>
      </c>
      <c r="Y54" s="58">
        <v>0.36612</v>
      </c>
      <c r="Z54" s="58">
        <v>0.49763000000000002</v>
      </c>
      <c r="AA54" s="58">
        <v>0.50499000000000005</v>
      </c>
      <c r="AB54" s="58">
        <v>0.50292999999999999</v>
      </c>
      <c r="AC54" s="58">
        <v>7.3552000000000001E-3</v>
      </c>
      <c r="AD54" s="58">
        <v>8.6379000000000004E-3</v>
      </c>
      <c r="AE54" s="58">
        <v>0.51270000000000004</v>
      </c>
      <c r="AF54" s="58">
        <v>3.3251999999999999E-3</v>
      </c>
      <c r="AG54" s="58">
        <v>0.57128999999999996</v>
      </c>
      <c r="AH54" s="58">
        <v>6.4254999999999998E-4</v>
      </c>
      <c r="AI54" s="58">
        <v>120</v>
      </c>
      <c r="AJ54" s="58">
        <v>0.54629000000000005</v>
      </c>
      <c r="AK54" s="58">
        <v>0.57045999999999997</v>
      </c>
      <c r="AL54" s="58">
        <v>0.55664000000000002</v>
      </c>
      <c r="AM54" s="58">
        <v>2.4169E-2</v>
      </c>
      <c r="AN54" s="58">
        <v>7.0926000000000001E-3</v>
      </c>
      <c r="AO54" s="58">
        <v>0.57128999999999996</v>
      </c>
      <c r="AP54" s="58">
        <v>5.9108000000000001E-4</v>
      </c>
      <c r="AQ54" s="58">
        <v>0.59570000000000001</v>
      </c>
      <c r="AR54" s="58">
        <v>2.7498000000000003E-4</v>
      </c>
      <c r="AS54" s="58">
        <v>1.1800000000000001E-3</v>
      </c>
      <c r="AT54" s="58">
        <v>1.2589999999999999E-3</v>
      </c>
      <c r="AU54" s="58">
        <v>1.0621E-2</v>
      </c>
      <c r="AV54" s="58">
        <v>1.0710000000000001E-2</v>
      </c>
      <c r="AW54" s="58">
        <v>1.1800000000000001E-3</v>
      </c>
      <c r="AX54" s="58">
        <v>1.2589999999999999E-3</v>
      </c>
      <c r="AY54" s="58">
        <v>8.8845999999999999E-4</v>
      </c>
      <c r="AZ54" s="58">
        <v>1.2634E-3</v>
      </c>
      <c r="BA54" s="58">
        <v>5.2159999999999999E-4</v>
      </c>
      <c r="BB54" s="58">
        <v>4.2365000000000002E-4</v>
      </c>
      <c r="BC54" s="58">
        <v>1.5606000000000001E-3</v>
      </c>
      <c r="BD54" s="58">
        <v>9.1058000000000003E-4</v>
      </c>
      <c r="BE54" s="58">
        <v>1.4841E-2</v>
      </c>
      <c r="BF54" s="58">
        <v>1.7548000000000001E-2</v>
      </c>
      <c r="BG54" s="58">
        <v>1.6145E-3</v>
      </c>
      <c r="BH54" s="58">
        <v>1.3886E-3</v>
      </c>
      <c r="BI54" s="58">
        <v>9.5865000000000002E-4</v>
      </c>
      <c r="BJ54" s="58">
        <v>9.6314000000000002E-4</v>
      </c>
      <c r="BK54" s="58">
        <v>9.9244999999999997E-4</v>
      </c>
      <c r="BL54" s="58">
        <v>9.1483000000000005E-4</v>
      </c>
      <c r="BM54" s="58">
        <v>2.0639000000000001E-2</v>
      </c>
      <c r="BN54" s="58">
        <v>1.5657999999999998E-2</v>
      </c>
      <c r="BO54" s="58">
        <v>1.2692E-2</v>
      </c>
      <c r="BP54" s="58">
        <v>1.0888E-2</v>
      </c>
      <c r="BQ54" s="58">
        <v>1.179E-2</v>
      </c>
      <c r="BR54" s="58">
        <v>8.4600999999999999E-3</v>
      </c>
      <c r="BS54" s="58">
        <v>1.2753E-3</v>
      </c>
      <c r="BT54" s="58">
        <v>8.8489999999999992E-3</v>
      </c>
      <c r="BU54" s="58">
        <v>1.7798000000000001E-2</v>
      </c>
      <c r="BV54" s="58">
        <v>8.3425999999999991</v>
      </c>
      <c r="BW54" s="58">
        <v>6.5286</v>
      </c>
      <c r="BX54" s="58">
        <v>1.7504999999999999</v>
      </c>
      <c r="BY54" s="58">
        <v>0.16533</v>
      </c>
      <c r="BZ54" s="58">
        <v>0.45</v>
      </c>
      <c r="CA54" s="58">
        <v>1.2</v>
      </c>
      <c r="CB54" s="58">
        <v>237.12</v>
      </c>
      <c r="CC54" s="58">
        <v>0.33700000000000002</v>
      </c>
      <c r="CD54" s="58">
        <v>12</v>
      </c>
      <c r="CE54" s="58">
        <v>0</v>
      </c>
      <c r="CF54" s="58">
        <v>0</v>
      </c>
      <c r="CG54" s="58">
        <v>12</v>
      </c>
      <c r="CH54" s="58">
        <v>36</v>
      </c>
      <c r="CI54" s="58">
        <v>20</v>
      </c>
      <c r="CJ54" s="58">
        <v>132.24</v>
      </c>
      <c r="CK54" s="64">
        <v>1</v>
      </c>
      <c r="CL54" s="9">
        <f>K54/(((CG54*3600)+(CH54*60)+CI54)-((CO54*3600)+(CP54*60)+CQ54))</f>
        <v>0.27549573020697643</v>
      </c>
      <c r="CM54" s="58">
        <v>11.474</v>
      </c>
      <c r="CN54" s="58">
        <v>43.173099999999998</v>
      </c>
      <c r="CO54" s="126">
        <v>10</v>
      </c>
      <c r="CP54" s="126">
        <v>41</v>
      </c>
      <c r="CQ54" s="58">
        <v>11</v>
      </c>
      <c r="CR54" s="58"/>
      <c r="CS54" s="58"/>
      <c r="CT54" s="64"/>
      <c r="CU54" s="58"/>
      <c r="CV54" s="58"/>
      <c r="CW54" s="58"/>
      <c r="CX54" s="58"/>
      <c r="CY54" s="58"/>
      <c r="CZ54" s="58"/>
      <c r="DA54" s="64"/>
      <c r="DB54" s="58"/>
      <c r="DC54" s="40">
        <v>-27.145</v>
      </c>
      <c r="DD54" s="58"/>
      <c r="DE54" s="58"/>
      <c r="DF54" s="58"/>
      <c r="DG54" s="58"/>
    </row>
    <row r="55" spans="1:336" s="7" customFormat="1">
      <c r="A55" s="57"/>
      <c r="B55" s="58"/>
      <c r="C55" s="58"/>
      <c r="D55" s="58"/>
      <c r="E55" s="111"/>
      <c r="F55" s="111"/>
      <c r="G55" s="111"/>
      <c r="H55" s="58"/>
      <c r="I55" s="58"/>
      <c r="J55" s="40"/>
      <c r="L55" s="58"/>
      <c r="M55" s="60"/>
      <c r="N55" s="61"/>
      <c r="O55" s="58"/>
      <c r="P55" s="58"/>
      <c r="Q55" s="58"/>
      <c r="R55" s="58"/>
      <c r="S55" s="58"/>
      <c r="T55" s="58"/>
      <c r="U55" s="58"/>
      <c r="V55" s="58"/>
      <c r="W55" s="58"/>
      <c r="X55" s="62">
        <f>AVERAGE(X53:X54)</f>
        <v>1.5875500000000002</v>
      </c>
      <c r="Y55" s="62">
        <f>AVERAGE(Y53:Y54)</f>
        <v>0.2293115</v>
      </c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  <c r="CI55" s="58"/>
      <c r="CJ55" s="58"/>
      <c r="CK55" s="64"/>
      <c r="CL55" s="58"/>
      <c r="CM55" s="58"/>
      <c r="CN55" s="58"/>
      <c r="CO55" s="126"/>
      <c r="CP55" s="126"/>
      <c r="CQ55" s="58"/>
      <c r="CR55" s="58"/>
      <c r="CS55" s="58"/>
      <c r="CT55" s="64"/>
      <c r="CU55" s="58"/>
      <c r="CV55" s="58"/>
      <c r="CW55" s="58"/>
      <c r="CX55" s="58"/>
      <c r="CY55" s="58"/>
      <c r="CZ55" s="58"/>
      <c r="DA55" s="64"/>
      <c r="DB55" s="58"/>
      <c r="DC55" s="40"/>
      <c r="DD55" s="58"/>
      <c r="DE55" s="58"/>
      <c r="DF55" s="58"/>
      <c r="DG55" s="58"/>
    </row>
    <row r="56" spans="1:336">
      <c r="A56" s="51">
        <v>42011</v>
      </c>
      <c r="B56" s="5">
        <v>45.7</v>
      </c>
      <c r="C56" s="9">
        <v>26.9</v>
      </c>
      <c r="D56" s="9">
        <v>45.5</v>
      </c>
      <c r="E56" s="222">
        <v>-35.4</v>
      </c>
      <c r="F56" s="222">
        <v>1.8</v>
      </c>
      <c r="G56" s="222">
        <v>-4.4000000000000004</v>
      </c>
      <c r="H56" s="222">
        <f>(E56^2+F56^2+G56^2)^0.5</f>
        <v>35.717782685939504</v>
      </c>
      <c r="I56" s="9">
        <v>0.4</v>
      </c>
      <c r="J56" s="27" t="s">
        <v>49</v>
      </c>
      <c r="K56" s="1">
        <v>1052.5999999999999</v>
      </c>
      <c r="L56" s="9">
        <v>104.4</v>
      </c>
      <c r="M56" s="44">
        <f t="shared" si="128"/>
        <v>2.7863690824486613</v>
      </c>
      <c r="N56" s="37">
        <v>0.19089</v>
      </c>
      <c r="O56" s="9">
        <v>0.20271</v>
      </c>
      <c r="P56" s="9">
        <v>0.32051000000000002</v>
      </c>
      <c r="Q56" s="9">
        <v>0.40543000000000001</v>
      </c>
      <c r="R56" s="9">
        <v>7.1473999999999999E-3</v>
      </c>
      <c r="S56" s="9">
        <v>4.2081999999999996E-3</v>
      </c>
      <c r="T56" s="9">
        <v>6.6257E-3</v>
      </c>
      <c r="U56" s="9">
        <v>3.8701E-3</v>
      </c>
      <c r="V56" s="9">
        <v>2.7806999999999999</v>
      </c>
      <c r="W56" s="9">
        <v>2.9188999999999998</v>
      </c>
      <c r="X56" s="45">
        <v>2.8498000000000001</v>
      </c>
      <c r="Y56" s="9">
        <v>6.9100999999999996E-2</v>
      </c>
      <c r="Z56" s="9">
        <v>0.35864000000000001</v>
      </c>
      <c r="AA56" s="9">
        <v>0.35897000000000001</v>
      </c>
      <c r="AB56" s="9">
        <v>0.35888999999999999</v>
      </c>
      <c r="AC56" s="11">
        <v>3.2590000000000001E-4</v>
      </c>
      <c r="AD56" s="9">
        <v>0.51868000000000003</v>
      </c>
      <c r="AE56" s="9">
        <v>0.42114000000000001</v>
      </c>
      <c r="AF56" s="9">
        <v>4.4736E-4</v>
      </c>
      <c r="AG56" s="9">
        <v>0.47119</v>
      </c>
      <c r="AH56" s="9">
        <v>8.4248999999999999E-4</v>
      </c>
      <c r="AI56" s="9">
        <v>120</v>
      </c>
      <c r="AJ56" s="9">
        <v>0.36120999999999998</v>
      </c>
      <c r="AK56" s="9">
        <v>0.36164000000000002</v>
      </c>
      <c r="AL56" s="9">
        <v>0.36132999999999998</v>
      </c>
      <c r="AM56" s="9">
        <v>4.2328E-4</v>
      </c>
      <c r="AN56" s="9">
        <v>1.2292000000000001</v>
      </c>
      <c r="AO56" s="9">
        <v>0.55664000000000002</v>
      </c>
      <c r="AP56" s="9">
        <v>3.4427999999999998E-4</v>
      </c>
      <c r="AQ56" s="9">
        <v>0.68847999999999998</v>
      </c>
      <c r="AR56" s="11">
        <v>2.6386999999999998E-4</v>
      </c>
      <c r="AS56" s="9">
        <v>1.3060999999999999E-3</v>
      </c>
      <c r="AT56" s="9">
        <v>8.0681000000000004E-4</v>
      </c>
      <c r="AU56" s="9">
        <v>2.2049999999999999E-3</v>
      </c>
      <c r="AV56" s="9">
        <v>2.3744999999999999E-3</v>
      </c>
      <c r="AW56" s="9">
        <v>1.3117000000000001E-4</v>
      </c>
      <c r="AX56" s="11">
        <v>9.1299999999999997E-5</v>
      </c>
      <c r="AY56" s="11">
        <v>4.35E-5</v>
      </c>
      <c r="AZ56" s="11">
        <v>4.9200000000000003E-5</v>
      </c>
      <c r="BA56" s="11">
        <v>7.6499999999999996E-6</v>
      </c>
      <c r="BB56" s="11">
        <v>1.11E-5</v>
      </c>
      <c r="BC56" s="9">
        <v>2.0322999999999999E-3</v>
      </c>
      <c r="BD56" s="9">
        <v>2.6610000000000002E-3</v>
      </c>
      <c r="BE56" s="9">
        <v>3.4816000000000001E-3</v>
      </c>
      <c r="BF56" s="9">
        <v>3.2166E-3</v>
      </c>
      <c r="BG56" s="9">
        <v>2.3941000000000001E-4</v>
      </c>
      <c r="BH56" s="9">
        <v>2.3041000000000001E-4</v>
      </c>
      <c r="BI56" s="11">
        <v>5.9500000000000003E-5</v>
      </c>
      <c r="BJ56" s="11">
        <v>5.3100000000000003E-5</v>
      </c>
      <c r="BK56" s="11">
        <v>1.77E-5</v>
      </c>
      <c r="BL56" s="11">
        <v>1.98E-5</v>
      </c>
      <c r="BM56" s="9">
        <v>0.36524000000000001</v>
      </c>
      <c r="BN56" s="9">
        <v>0.13825999999999999</v>
      </c>
      <c r="BO56" s="9">
        <v>2.4473999999999999E-2</v>
      </c>
      <c r="BP56" s="9">
        <v>2.6571000000000001E-2</v>
      </c>
      <c r="BQ56" s="9">
        <v>2.5522E-2</v>
      </c>
      <c r="BR56" s="9">
        <v>3.1531000000000003E-2</v>
      </c>
      <c r="BS56" s="9">
        <v>1.4829999999999999E-3</v>
      </c>
      <c r="BT56" s="9">
        <v>0.33971000000000001</v>
      </c>
      <c r="BU56" s="9">
        <v>0.14180999999999999</v>
      </c>
      <c r="BV56" s="9">
        <v>44.843000000000004</v>
      </c>
      <c r="BW56" s="9">
        <v>62.567</v>
      </c>
      <c r="BX56" s="9">
        <v>14.31</v>
      </c>
      <c r="BY56" s="9">
        <v>1.3805000000000001</v>
      </c>
      <c r="BZ56" s="9">
        <v>0.3</v>
      </c>
      <c r="CA56" s="9">
        <v>6</v>
      </c>
      <c r="CB56" s="9">
        <v>104.86</v>
      </c>
      <c r="CC56" s="9">
        <v>0.32800000000000001</v>
      </c>
      <c r="CD56" s="9">
        <v>1</v>
      </c>
      <c r="CE56" s="9">
        <v>40</v>
      </c>
      <c r="CF56" s="9">
        <v>0</v>
      </c>
      <c r="CG56" s="9">
        <v>2</v>
      </c>
      <c r="CH56" s="9">
        <v>9</v>
      </c>
      <c r="CI56" s="9">
        <v>25</v>
      </c>
      <c r="CJ56" s="9">
        <v>412.24</v>
      </c>
      <c r="CK56" s="31">
        <v>2</v>
      </c>
      <c r="CL56" s="9">
        <f>K56/(((CG56*3600)+(CH56*60)+CI56)-((CO56*3600)+(CP56*60)+CQ56))</f>
        <v>0.27656332107199155</v>
      </c>
      <c r="CM56" s="9">
        <v>48.8461</v>
      </c>
      <c r="CN56" s="9">
        <v>13.7179</v>
      </c>
      <c r="CO56" s="82">
        <v>1</v>
      </c>
      <c r="CP56" s="5">
        <v>5</v>
      </c>
      <c r="CQ56" s="5">
        <v>59</v>
      </c>
      <c r="CR56" s="5">
        <v>10.039999999999999</v>
      </c>
      <c r="CS56" s="41">
        <v>293.5</v>
      </c>
      <c r="CT56" s="41" t="s">
        <v>87</v>
      </c>
      <c r="CU56" s="42">
        <v>8.6574074074074081E-2</v>
      </c>
      <c r="CV56" s="5">
        <v>-113</v>
      </c>
      <c r="CW56" s="5">
        <v>103.5</v>
      </c>
      <c r="CX56" s="5">
        <v>0.3</v>
      </c>
      <c r="CY56" s="5">
        <v>334.2</v>
      </c>
      <c r="CZ56" s="5">
        <v>-42.8</v>
      </c>
      <c r="DA56" s="5" t="s">
        <v>88</v>
      </c>
      <c r="DB56" s="5">
        <v>7</v>
      </c>
      <c r="DC56" s="41">
        <v>21.385000000000002</v>
      </c>
      <c r="DE56" s="5"/>
      <c r="DF56" s="5"/>
      <c r="DG56" s="5"/>
    </row>
    <row r="57" spans="1:336" s="77" customFormat="1">
      <c r="A57" s="91"/>
      <c r="I57" s="77">
        <v>0.4</v>
      </c>
      <c r="J57" s="74" t="s">
        <v>46</v>
      </c>
      <c r="K57" s="77">
        <v>1417.2</v>
      </c>
      <c r="L57" s="77">
        <v>214.5</v>
      </c>
      <c r="M57" s="78">
        <f>1/AB57</f>
        <v>2.9467232437529467</v>
      </c>
      <c r="N57" s="77">
        <v>0.10750999999999999</v>
      </c>
      <c r="O57" s="77">
        <v>5.4432000000000001E-2</v>
      </c>
      <c r="P57" s="77">
        <v>0.18192</v>
      </c>
      <c r="Q57" s="77">
        <v>0.10886</v>
      </c>
      <c r="R57" s="77">
        <v>8.7761999999999996E-3</v>
      </c>
      <c r="S57" s="77">
        <v>5.2414999999999996E-3</v>
      </c>
      <c r="T57" s="77">
        <v>9.4046000000000008E-3</v>
      </c>
      <c r="U57" s="77">
        <v>5.5526999999999998E-3</v>
      </c>
      <c r="V57" s="77">
        <v>3.1955</v>
      </c>
      <c r="W57" s="77">
        <v>3.2806999999999999</v>
      </c>
      <c r="X57" s="78">
        <v>3.2381000000000002</v>
      </c>
      <c r="Y57" s="77">
        <v>4.2632999999999997E-2</v>
      </c>
      <c r="Z57" s="77">
        <v>0.33845999999999998</v>
      </c>
      <c r="AA57" s="77">
        <v>0.34011999999999998</v>
      </c>
      <c r="AB57" s="77">
        <v>0.33935999999999999</v>
      </c>
      <c r="AC57" s="77">
        <v>1.6540999999999999E-3</v>
      </c>
      <c r="AD57" s="77">
        <v>2.988E-2</v>
      </c>
      <c r="AE57" s="77">
        <v>0.34362999999999999</v>
      </c>
      <c r="AF57" s="77">
        <v>2.6294000000000001E-3</v>
      </c>
      <c r="AG57" s="77">
        <v>0.34850999999999999</v>
      </c>
      <c r="AH57" s="77">
        <v>8.9322000000000002E-4</v>
      </c>
      <c r="AI57" s="77">
        <v>120</v>
      </c>
      <c r="AJ57" s="77">
        <v>0.34921999999999997</v>
      </c>
      <c r="AK57" s="77">
        <v>0.36320999999999998</v>
      </c>
      <c r="AL57" s="77">
        <v>0.35155999999999998</v>
      </c>
      <c r="AM57" s="77">
        <v>1.3991999999999999E-2</v>
      </c>
      <c r="AN57" s="77">
        <v>4.3455000000000001E-2</v>
      </c>
      <c r="AO57" s="77">
        <v>0.46387</v>
      </c>
      <c r="AP57" s="77">
        <v>7.8799999999999996E-4</v>
      </c>
      <c r="AQ57" s="77">
        <v>0.51758000000000004</v>
      </c>
      <c r="AR57" s="77">
        <v>1.6197999999999999E-4</v>
      </c>
      <c r="AS57" s="77">
        <v>4.3465999999999999E-3</v>
      </c>
      <c r="AT57" s="77">
        <v>1.8148999999999999E-3</v>
      </c>
      <c r="AU57" s="77">
        <v>2.1413999999999999E-2</v>
      </c>
      <c r="AV57" s="77">
        <v>1.8745000000000001E-2</v>
      </c>
      <c r="AW57" s="77">
        <v>8.5879000000000001E-4</v>
      </c>
      <c r="AX57" s="77">
        <v>8.0258E-4</v>
      </c>
      <c r="AY57" s="77">
        <v>2.5476999999999997E-4</v>
      </c>
      <c r="AZ57" s="93">
        <v>1.0632E-4</v>
      </c>
      <c r="BA57" s="93">
        <v>2.23E-5</v>
      </c>
      <c r="BB57" s="93">
        <v>1.9400000000000001E-5</v>
      </c>
      <c r="BC57" s="77">
        <v>2.1738E-3</v>
      </c>
      <c r="BD57" s="77">
        <v>2.0121000000000002E-3</v>
      </c>
      <c r="BE57" s="77">
        <v>9.6270999999999995E-3</v>
      </c>
      <c r="BF57" s="77">
        <v>9.2589999999999999E-3</v>
      </c>
      <c r="BG57" s="77">
        <v>8.1788E-4</v>
      </c>
      <c r="BH57" s="77">
        <v>1.1631E-3</v>
      </c>
      <c r="BI57" s="93">
        <v>1.4742999999999999E-4</v>
      </c>
      <c r="BJ57" s="93">
        <v>2.2489999999999999E-4</v>
      </c>
      <c r="BK57" s="93">
        <v>2.5899999999999999E-5</v>
      </c>
      <c r="BL57" s="93">
        <v>3.8600000000000003E-5</v>
      </c>
      <c r="BM57" s="77">
        <v>0.2235</v>
      </c>
      <c r="BN57" s="77">
        <v>0.23480999999999999</v>
      </c>
      <c r="BO57" s="77">
        <v>8.5000999999999993E-2</v>
      </c>
      <c r="BP57" s="77">
        <v>9.4597000000000001E-2</v>
      </c>
      <c r="BQ57" s="77">
        <v>8.9799000000000004E-2</v>
      </c>
      <c r="BR57" s="77">
        <v>7.9488000000000003E-2</v>
      </c>
      <c r="BS57" s="77">
        <v>6.7853000000000002E-3</v>
      </c>
      <c r="BT57" s="77">
        <v>0.13370000000000001</v>
      </c>
      <c r="BU57" s="77">
        <v>0.24790000000000001</v>
      </c>
      <c r="BV57" s="77">
        <v>20.728999999999999</v>
      </c>
      <c r="BW57" s="77">
        <v>17.524999999999999</v>
      </c>
      <c r="BX57" s="77">
        <v>2.4889000000000001</v>
      </c>
      <c r="BY57" s="77">
        <v>0.19663</v>
      </c>
      <c r="BZ57" s="77">
        <v>0.3</v>
      </c>
      <c r="CA57" s="77">
        <v>4</v>
      </c>
      <c r="CB57" s="77">
        <v>213.57</v>
      </c>
      <c r="CC57" s="77">
        <v>0.36299999999999999</v>
      </c>
      <c r="CD57" s="77">
        <v>2</v>
      </c>
      <c r="CE57" s="77">
        <v>0</v>
      </c>
      <c r="CF57" s="77">
        <v>0</v>
      </c>
      <c r="CG57" s="77">
        <v>2</v>
      </c>
      <c r="CH57" s="77">
        <v>22</v>
      </c>
      <c r="CI57" s="77">
        <v>15</v>
      </c>
      <c r="CJ57" s="77">
        <v>888.16</v>
      </c>
      <c r="CK57" s="77">
        <v>2</v>
      </c>
      <c r="CL57" s="9">
        <f>K57/(((CG57*3600)+(CH57*60)+CI57)-((CO57*3600)+(CP57*60)+CQ57))</f>
        <v>0.3097027972027972</v>
      </c>
      <c r="CM57" s="77">
        <v>56.721359999999997</v>
      </c>
      <c r="CN57" s="77">
        <v>37.217590000000001</v>
      </c>
      <c r="CO57" s="77">
        <v>1</v>
      </c>
      <c r="CP57" s="77">
        <v>5</v>
      </c>
      <c r="CQ57" s="77">
        <v>59</v>
      </c>
      <c r="CR57" s="77">
        <v>12.56</v>
      </c>
      <c r="CS57" s="77">
        <v>24.8</v>
      </c>
      <c r="CT57" s="74" t="s">
        <v>87</v>
      </c>
      <c r="CU57" s="77">
        <v>9.8726851851851857E-2</v>
      </c>
      <c r="CV57" s="77">
        <v>-11.8</v>
      </c>
      <c r="CW57" s="77">
        <v>210.1</v>
      </c>
      <c r="CX57" s="77">
        <v>-2</v>
      </c>
      <c r="CY57" s="77">
        <v>338.2</v>
      </c>
      <c r="CZ57" s="77">
        <v>-38.700000000000003</v>
      </c>
      <c r="DA57" s="77" t="s">
        <v>88</v>
      </c>
      <c r="DB57" s="77">
        <v>1.6</v>
      </c>
      <c r="DC57" s="74">
        <v>19.311</v>
      </c>
    </row>
    <row r="58" spans="1:336" s="77" customFormat="1">
      <c r="A58" s="91"/>
      <c r="E58" s="141"/>
      <c r="F58" s="141"/>
      <c r="G58" s="141"/>
      <c r="J58" s="74"/>
      <c r="M58" s="78"/>
      <c r="X58" s="78">
        <f>AVERAGE(X56:X57)</f>
        <v>3.0439500000000002</v>
      </c>
      <c r="Y58" s="78">
        <f>AVERAGE(Y56:Y57)</f>
        <v>5.5867E-2</v>
      </c>
      <c r="AZ58" s="93"/>
      <c r="BA58" s="93"/>
      <c r="BB58" s="93"/>
      <c r="BI58" s="93"/>
      <c r="BJ58" s="93"/>
      <c r="BK58" s="93"/>
      <c r="BL58" s="93"/>
      <c r="CL58" s="58"/>
      <c r="CT58" s="74"/>
      <c r="DC58" s="74"/>
    </row>
    <row r="59" spans="1:336">
      <c r="A59" s="56">
        <v>41986</v>
      </c>
      <c r="B59" s="1">
        <v>86.7</v>
      </c>
      <c r="C59" s="1">
        <v>-162.1</v>
      </c>
      <c r="D59" s="1">
        <v>30.7</v>
      </c>
      <c r="E59" s="222">
        <v>15.3</v>
      </c>
      <c r="F59" s="222">
        <v>-13.3</v>
      </c>
      <c r="G59" s="222">
        <v>-7.8</v>
      </c>
      <c r="H59" s="222">
        <f>(E59^2+F59^2+G59^2)^0.5</f>
        <v>21.721418001594646</v>
      </c>
      <c r="I59" s="1">
        <v>0.15</v>
      </c>
      <c r="J59" s="27" t="s">
        <v>63</v>
      </c>
      <c r="K59" s="1">
        <v>1427.5</v>
      </c>
      <c r="L59" s="4">
        <v>345</v>
      </c>
      <c r="M59" s="44">
        <f>1/AB59</f>
        <v>1.8123821951573147</v>
      </c>
      <c r="N59" s="35">
        <v>5.7493000000000002E-2</v>
      </c>
      <c r="O59" s="4">
        <v>1.5869000000000001E-2</v>
      </c>
      <c r="P59" s="1">
        <v>8.3176E-2</v>
      </c>
      <c r="Q59" s="1">
        <v>3.1739000000000003E-2</v>
      </c>
      <c r="R59" s="1">
        <v>6.6369000000000003E-3</v>
      </c>
      <c r="S59" s="1">
        <v>3.8195999999999998E-3</v>
      </c>
      <c r="T59" s="1">
        <v>6.5648E-3</v>
      </c>
      <c r="U59" s="1">
        <v>3.9521000000000001E-3</v>
      </c>
      <c r="V59" s="1">
        <v>1.6294999999999999</v>
      </c>
      <c r="W59" s="1">
        <v>1.7401</v>
      </c>
      <c r="X59" s="44">
        <v>1.6848000000000001</v>
      </c>
      <c r="Y59" s="1">
        <v>5.5317999999999999E-2</v>
      </c>
      <c r="Z59" s="1">
        <v>0.55135000000000001</v>
      </c>
      <c r="AA59" s="1">
        <v>0.55257000000000001</v>
      </c>
      <c r="AB59" s="1">
        <v>0.55176000000000003</v>
      </c>
      <c r="AC59" s="1">
        <v>1.2232E-3</v>
      </c>
      <c r="AD59" s="1">
        <v>2.3633999999999999E-2</v>
      </c>
      <c r="AE59" s="1">
        <v>0.57128999999999996</v>
      </c>
      <c r="AF59" s="1">
        <v>1.0589E-3</v>
      </c>
      <c r="AG59" s="1">
        <v>0.59082000000000001</v>
      </c>
      <c r="AH59" s="1">
        <v>2.0924999999999999E-4</v>
      </c>
      <c r="AI59" s="1">
        <v>120</v>
      </c>
      <c r="AJ59" s="1">
        <v>0.55118</v>
      </c>
      <c r="AK59" s="1">
        <v>0.55325000000000002</v>
      </c>
      <c r="AL59" s="1">
        <v>0.55176000000000003</v>
      </c>
      <c r="AM59" s="1">
        <v>2.0753E-3</v>
      </c>
      <c r="AN59" s="1">
        <v>2.6568000000000001E-2</v>
      </c>
      <c r="AO59" s="1">
        <v>0.57616999999999996</v>
      </c>
      <c r="AP59" s="1">
        <v>7.6667E-4</v>
      </c>
      <c r="AQ59" s="1">
        <v>0.62012</v>
      </c>
      <c r="AR59" s="1">
        <v>3.7750000000000001E-4</v>
      </c>
      <c r="AS59" s="1">
        <v>4.2271000000000002E-4</v>
      </c>
      <c r="AT59" s="1">
        <v>3.6451000000000002E-4</v>
      </c>
      <c r="AU59" s="1">
        <v>9.6095E-3</v>
      </c>
      <c r="AV59" s="1">
        <v>9.8478999999999997E-3</v>
      </c>
      <c r="AW59" s="1">
        <v>8.4809000000000002E-4</v>
      </c>
      <c r="AX59" s="1">
        <v>6.2085999999999999E-4</v>
      </c>
      <c r="AY59" s="1">
        <v>1.6656E-4</v>
      </c>
      <c r="AZ59" s="2">
        <v>1.8667999999999999E-4</v>
      </c>
      <c r="BA59" s="2">
        <v>6.3600000000000001E-5</v>
      </c>
      <c r="BB59" s="2">
        <v>6.2000000000000003E-5</v>
      </c>
      <c r="BC59" s="1">
        <v>3.457E-4</v>
      </c>
      <c r="BD59" s="1">
        <v>2.7296999999999998E-4</v>
      </c>
      <c r="BE59" s="1">
        <v>1.8075999999999998E-2</v>
      </c>
      <c r="BF59" s="1">
        <v>2.5061E-2</v>
      </c>
      <c r="BG59" s="1">
        <v>6.3453000000000001E-4</v>
      </c>
      <c r="BH59" s="1">
        <v>6.3723000000000002E-4</v>
      </c>
      <c r="BI59" s="1">
        <v>1.6055E-4</v>
      </c>
      <c r="BJ59" s="2">
        <v>1.4123E-4</v>
      </c>
      <c r="BK59" s="2">
        <v>4.2899999999999999E-5</v>
      </c>
      <c r="BL59" s="2">
        <v>4.8199999999999999E-5</v>
      </c>
      <c r="BM59" s="1">
        <v>2.5381999999999998E-2</v>
      </c>
      <c r="BN59" s="1">
        <v>3.3425999999999998E-3</v>
      </c>
      <c r="BO59" s="1">
        <v>9.9798000000000005E-3</v>
      </c>
      <c r="BP59" s="1">
        <v>8.8421999999999997E-3</v>
      </c>
      <c r="BQ59" s="1">
        <v>9.4109999999999992E-3</v>
      </c>
      <c r="BR59" s="1">
        <v>2.5752000000000001E-3</v>
      </c>
      <c r="BS59" s="1">
        <v>8.0438999999999999E-4</v>
      </c>
      <c r="BT59" s="1">
        <v>1.5970999999999999E-2</v>
      </c>
      <c r="BU59" s="1">
        <v>4.2195000000000002E-3</v>
      </c>
      <c r="BV59" s="1">
        <v>12.532</v>
      </c>
      <c r="BW59" s="1">
        <v>8.6539000000000001</v>
      </c>
      <c r="BX59" s="1">
        <v>2.6970999999999998</v>
      </c>
      <c r="BY59" s="1">
        <v>0.13577</v>
      </c>
      <c r="BZ59" s="1">
        <v>0.4</v>
      </c>
      <c r="CA59" s="1">
        <v>2</v>
      </c>
      <c r="CB59" s="1">
        <v>337.25</v>
      </c>
      <c r="CC59" s="1">
        <v>0.32200000000000001</v>
      </c>
      <c r="CD59" s="1">
        <v>3</v>
      </c>
      <c r="CE59" s="1">
        <v>50</v>
      </c>
      <c r="CF59" s="1">
        <v>0</v>
      </c>
      <c r="CG59" s="1">
        <v>4</v>
      </c>
      <c r="CH59" s="1">
        <v>15</v>
      </c>
      <c r="CI59" s="1">
        <v>28</v>
      </c>
      <c r="CJ59" s="1">
        <v>200.82</v>
      </c>
      <c r="CK59" s="27">
        <v>1</v>
      </c>
      <c r="CL59" s="9">
        <f>K59/(((CG59*3600)+(CH59*60)+CI59)-((CO59*3600)+(CP59*60)+CQ59))</f>
        <v>0.29156454248366015</v>
      </c>
      <c r="CM59" s="9">
        <v>77.475999999999999</v>
      </c>
      <c r="CN59" s="9">
        <v>-69.287999999999997</v>
      </c>
      <c r="CO59" s="1">
        <v>2</v>
      </c>
      <c r="CP59" s="1">
        <v>53</v>
      </c>
      <c r="CQ59" s="1">
        <v>52</v>
      </c>
      <c r="DC59" s="27">
        <v>2.62</v>
      </c>
    </row>
    <row r="60" spans="1:336" s="7" customFormat="1">
      <c r="A60" s="72"/>
      <c r="I60" s="7">
        <v>0.15</v>
      </c>
      <c r="J60" s="40" t="s">
        <v>53</v>
      </c>
      <c r="K60" s="7">
        <v>2439.6999999999998</v>
      </c>
      <c r="L60" s="7">
        <v>357.8</v>
      </c>
      <c r="M60" s="60">
        <f t="shared" ref="M60" si="129">1/AB60</f>
        <v>1.122195912962485</v>
      </c>
      <c r="N60" s="7">
        <v>2.2752999999999999E-2</v>
      </c>
      <c r="O60" s="7">
        <v>6.2487999999999997E-3</v>
      </c>
      <c r="P60" s="7">
        <v>3.9563000000000001E-2</v>
      </c>
      <c r="Q60" s="7">
        <v>1.2498E-2</v>
      </c>
      <c r="R60" s="7">
        <v>1.7738999999999999E-3</v>
      </c>
      <c r="S60" s="7">
        <v>1.0422000000000001E-3</v>
      </c>
      <c r="T60" s="7">
        <v>1.7771E-3</v>
      </c>
      <c r="U60" s="7">
        <v>1.0376000000000001E-3</v>
      </c>
      <c r="V60" s="7">
        <v>1.5041</v>
      </c>
      <c r="W60" s="7">
        <v>1.1347</v>
      </c>
      <c r="X60" s="60">
        <v>1.3193999999999999</v>
      </c>
      <c r="Y60" s="7">
        <v>0.18467</v>
      </c>
      <c r="Z60" s="7">
        <v>0.89041000000000003</v>
      </c>
      <c r="AA60" s="7">
        <v>0.89124999999999999</v>
      </c>
      <c r="AB60" s="7">
        <v>0.89110999999999996</v>
      </c>
      <c r="AC60" s="7">
        <v>8.3677000000000003E-4</v>
      </c>
      <c r="AD60" s="7">
        <v>9.6283000000000002E-4</v>
      </c>
      <c r="AE60" s="7">
        <v>0.92284999999999995</v>
      </c>
      <c r="AF60" s="80">
        <v>3.2299999999999999E-5</v>
      </c>
      <c r="AG60" s="7">
        <v>0.94726999999999995</v>
      </c>
      <c r="AH60" s="80">
        <v>3.6999999999999998E-5</v>
      </c>
      <c r="AI60" s="7">
        <v>80</v>
      </c>
      <c r="AJ60" s="7">
        <v>1.0807</v>
      </c>
      <c r="AK60" s="7">
        <v>1.0900000000000001</v>
      </c>
      <c r="AL60" s="7">
        <v>1.0840000000000001</v>
      </c>
      <c r="AM60" s="7">
        <v>9.3422999999999996E-3</v>
      </c>
      <c r="AN60" s="7">
        <v>1.1902E-3</v>
      </c>
      <c r="AO60" s="7">
        <v>1.3379000000000001</v>
      </c>
      <c r="AP60" s="80">
        <v>8.4799999999999997E-7</v>
      </c>
      <c r="AQ60" s="7">
        <v>1.3965000000000001</v>
      </c>
      <c r="AR60" s="80">
        <v>5.49E-6</v>
      </c>
      <c r="AS60" s="80">
        <v>1.9400000000000001E-5</v>
      </c>
      <c r="AT60" s="80">
        <v>1.5999999999999999E-5</v>
      </c>
      <c r="AU60" s="7">
        <v>5.3264000000000002E-3</v>
      </c>
      <c r="AV60" s="7">
        <v>5.7784000000000004E-3</v>
      </c>
      <c r="AW60" s="7">
        <v>3.9302E-4</v>
      </c>
      <c r="AX60" s="7">
        <v>1.6537E-4</v>
      </c>
      <c r="AY60" s="80">
        <v>3.65E-5</v>
      </c>
      <c r="AZ60" s="80">
        <v>2.6599999999999999E-5</v>
      </c>
      <c r="BA60" s="80">
        <v>2.0000000000000002E-5</v>
      </c>
      <c r="BB60" s="80">
        <v>2.51E-5</v>
      </c>
      <c r="BC60" s="80">
        <v>1.9300000000000002E-5</v>
      </c>
      <c r="BD60" s="80">
        <v>2.1299999999999999E-5</v>
      </c>
      <c r="BE60" s="7">
        <v>1.1585E-2</v>
      </c>
      <c r="BF60" s="7">
        <v>1.1017000000000001E-2</v>
      </c>
      <c r="BG60" s="7">
        <v>1.8768999999999999E-4</v>
      </c>
      <c r="BH60" s="7">
        <v>1.9607000000000001E-4</v>
      </c>
      <c r="BI60" s="80">
        <v>4.71E-5</v>
      </c>
      <c r="BJ60" s="80">
        <v>5.52E-5</v>
      </c>
      <c r="BK60" s="80">
        <v>8.4200000000000007E-6</v>
      </c>
      <c r="BL60" s="80">
        <v>7.9799999999999998E-6</v>
      </c>
      <c r="BM60" s="7">
        <v>9.8236E-3</v>
      </c>
      <c r="BN60" s="7">
        <v>1.9465000000000001E-3</v>
      </c>
      <c r="BO60" s="7">
        <v>2.1859000000000002E-3</v>
      </c>
      <c r="BP60" s="7">
        <v>2.2548999999999998E-3</v>
      </c>
      <c r="BQ60" s="7">
        <v>2.2204E-3</v>
      </c>
      <c r="BR60" s="7">
        <v>9.9153999999999996E-4</v>
      </c>
      <c r="BS60" s="80">
        <v>4.88E-5</v>
      </c>
      <c r="BT60" s="7">
        <v>7.6032000000000001E-3</v>
      </c>
      <c r="BU60" s="7">
        <v>2.1844999999999998E-3</v>
      </c>
      <c r="BV60" s="7">
        <v>22.303000000000001</v>
      </c>
      <c r="BW60" s="7">
        <v>14.877000000000001</v>
      </c>
      <c r="BX60" s="7">
        <v>4.4242999999999997</v>
      </c>
      <c r="BY60" s="7">
        <v>7.3722999999999997E-2</v>
      </c>
      <c r="BZ60" s="7">
        <v>0.7</v>
      </c>
      <c r="CA60" s="7">
        <v>3</v>
      </c>
      <c r="CB60" s="7">
        <v>4.7619999999999996</v>
      </c>
      <c r="CC60" s="7">
        <v>0.32700000000000001</v>
      </c>
      <c r="CD60" s="7">
        <v>4</v>
      </c>
      <c r="CE60" s="7">
        <v>50</v>
      </c>
      <c r="CF60" s="7">
        <v>0</v>
      </c>
      <c r="CG60" s="7">
        <v>5</v>
      </c>
      <c r="CH60" s="7">
        <v>11</v>
      </c>
      <c r="CI60" s="7">
        <v>39</v>
      </c>
      <c r="CJ60" s="7">
        <v>631.02</v>
      </c>
      <c r="CK60" s="7">
        <v>1</v>
      </c>
      <c r="CL60" s="9">
        <f>K60/(((CG60*3600)+(CH60*60)+CI60)-((CO60*3600)+(CP60*60)+CQ60))</f>
        <v>0.29511310027821458</v>
      </c>
      <c r="CM60" s="7">
        <v>64.875</v>
      </c>
      <c r="CN60" s="7">
        <v>-147.86099999999999</v>
      </c>
      <c r="CO60" s="7">
        <v>2</v>
      </c>
      <c r="CP60" s="7">
        <v>53</v>
      </c>
      <c r="CQ60" s="7">
        <v>52</v>
      </c>
      <c r="CT60" s="40"/>
      <c r="DC60" s="40">
        <v>23.048999999999999</v>
      </c>
    </row>
    <row r="61" spans="1:336" s="7" customFormat="1">
      <c r="A61" s="72"/>
      <c r="E61" s="112"/>
      <c r="F61" s="112"/>
      <c r="G61" s="112"/>
      <c r="J61" s="40"/>
      <c r="M61" s="60"/>
      <c r="X61" s="60">
        <f>AVERAGE(X59:X60)</f>
        <v>1.5021</v>
      </c>
      <c r="Y61" s="60">
        <f>AVERAGE(Y59:Y60)</f>
        <v>0.119994</v>
      </c>
      <c r="AF61" s="80"/>
      <c r="AH61" s="80"/>
      <c r="AP61" s="80"/>
      <c r="AR61" s="80"/>
      <c r="AS61" s="80"/>
      <c r="AT61" s="80"/>
      <c r="AY61" s="80"/>
      <c r="AZ61" s="80"/>
      <c r="BA61" s="80"/>
      <c r="BB61" s="80"/>
      <c r="BC61" s="80"/>
      <c r="BD61" s="80"/>
      <c r="BI61" s="80"/>
      <c r="BJ61" s="80"/>
      <c r="BK61" s="80"/>
      <c r="BL61" s="80"/>
      <c r="BS61" s="80"/>
      <c r="CL61" s="58"/>
      <c r="CT61" s="40"/>
      <c r="DC61" s="40"/>
    </row>
    <row r="62" spans="1:336">
      <c r="A62" s="90">
        <v>41985</v>
      </c>
      <c r="B62" s="1">
        <v>33.5</v>
      </c>
      <c r="C62" s="1">
        <v>144.9</v>
      </c>
      <c r="D62" s="1">
        <v>26.3</v>
      </c>
      <c r="E62" s="222">
        <v>11.5</v>
      </c>
      <c r="F62" s="222">
        <v>-2.8</v>
      </c>
      <c r="G62" s="222">
        <v>-2.2000000000000002</v>
      </c>
      <c r="H62" s="222">
        <f>(E62^2+F62^2+G62^2)^0.5</f>
        <v>12.038687636117153</v>
      </c>
      <c r="I62" s="1">
        <v>0.11</v>
      </c>
      <c r="J62" s="27" t="s">
        <v>94</v>
      </c>
      <c r="K62" s="1">
        <v>466.2</v>
      </c>
      <c r="L62" s="4">
        <v>114.2</v>
      </c>
      <c r="M62" s="44">
        <f>1/AB62</f>
        <v>1.3128183584519246</v>
      </c>
      <c r="N62" s="4">
        <v>6.7307000000000006E-2</v>
      </c>
      <c r="O62" s="4">
        <v>1.7403999999999999E-2</v>
      </c>
      <c r="P62" s="1">
        <v>0.10747</v>
      </c>
      <c r="Q62" s="1">
        <v>3.4809E-2</v>
      </c>
      <c r="R62" s="1">
        <v>3.9560000000000003E-3</v>
      </c>
      <c r="S62" s="1">
        <v>2.3792000000000002E-3</v>
      </c>
      <c r="T62" s="1">
        <v>4.8482000000000004E-3</v>
      </c>
      <c r="U62" s="1">
        <v>2.9351999999999998E-3</v>
      </c>
      <c r="V62" s="1">
        <v>1.5623</v>
      </c>
      <c r="W62" s="1">
        <v>1.5556000000000001</v>
      </c>
      <c r="X62" s="44">
        <v>1.5589</v>
      </c>
      <c r="Y62" s="1">
        <v>3.3528999999999998E-3</v>
      </c>
      <c r="Z62" s="1">
        <v>0.75861999999999996</v>
      </c>
      <c r="AA62" s="1">
        <v>0.76187000000000005</v>
      </c>
      <c r="AB62" s="1">
        <v>0.76171999999999995</v>
      </c>
      <c r="AC62" s="1">
        <v>3.2572999999999999E-3</v>
      </c>
      <c r="AD62" s="1">
        <v>1.6425999999999999E-3</v>
      </c>
      <c r="AE62" s="1">
        <v>0.79834000000000005</v>
      </c>
      <c r="AF62" s="1">
        <v>4.0674999999999999E-4</v>
      </c>
      <c r="AG62" s="1">
        <v>0.88866999999999996</v>
      </c>
      <c r="AH62" s="1">
        <v>3.0742999999999998E-4</v>
      </c>
      <c r="AI62" s="1">
        <v>120</v>
      </c>
      <c r="AJ62" s="1">
        <v>0.74373</v>
      </c>
      <c r="AK62" s="1">
        <v>0.75358000000000003</v>
      </c>
      <c r="AL62" s="1">
        <v>0.74707000000000001</v>
      </c>
      <c r="AM62" s="1">
        <v>9.8595999999999996E-3</v>
      </c>
      <c r="AN62" s="1">
        <v>5.0778999999999998E-3</v>
      </c>
      <c r="AO62" s="1">
        <v>0.78613</v>
      </c>
      <c r="AP62" s="2">
        <v>6.2799999999999995E-5</v>
      </c>
      <c r="AQ62" s="1">
        <v>0.80566000000000004</v>
      </c>
      <c r="AR62" s="1">
        <v>2.0040999999999999E-4</v>
      </c>
      <c r="AS62" s="1">
        <v>1.9598E-4</v>
      </c>
      <c r="AT62" s="1">
        <v>1.6552E-4</v>
      </c>
      <c r="AU62" s="1">
        <v>2.1444000000000001E-2</v>
      </c>
      <c r="AV62" s="1">
        <v>1.6985E-2</v>
      </c>
      <c r="AW62" s="1">
        <v>1.0204999999999999E-3</v>
      </c>
      <c r="AX62" s="1">
        <v>1.1057E-3</v>
      </c>
      <c r="AY62" s="1">
        <v>3.3018000000000001E-4</v>
      </c>
      <c r="AZ62" s="1">
        <v>3.2505000000000001E-4</v>
      </c>
      <c r="BA62" s="2">
        <v>3.8099999999999998E-5</v>
      </c>
      <c r="BB62" s="2">
        <v>3.6199999999999999E-5</v>
      </c>
      <c r="BC62" s="1">
        <v>2.6844999999999999E-4</v>
      </c>
      <c r="BD62" s="1">
        <v>2.9791000000000003E-4</v>
      </c>
      <c r="BE62" s="1">
        <v>2.9789E-2</v>
      </c>
      <c r="BF62" s="1">
        <v>2.1283E-2</v>
      </c>
      <c r="BG62" s="1">
        <v>1.1222999999999999E-3</v>
      </c>
      <c r="BH62" s="1">
        <v>1.1620999999999999E-3</v>
      </c>
      <c r="BI62" s="1">
        <v>2.6844999999999999E-4</v>
      </c>
      <c r="BJ62" s="1">
        <v>2.9791000000000003E-4</v>
      </c>
      <c r="BK62" s="2">
        <v>5.2899999999999998E-5</v>
      </c>
      <c r="BL62" s="2">
        <v>7.47E-5</v>
      </c>
      <c r="BM62" s="1">
        <v>2.3140999999999998E-2</v>
      </c>
      <c r="BN62" s="1">
        <v>1.7666999999999999E-2</v>
      </c>
      <c r="BO62" s="1">
        <v>4.1909E-3</v>
      </c>
      <c r="BP62" s="1">
        <v>6.5715000000000001E-3</v>
      </c>
      <c r="BQ62" s="1">
        <v>5.3812E-3</v>
      </c>
      <c r="BR62" s="1">
        <v>5.3991999999999998E-3</v>
      </c>
      <c r="BS62" s="1">
        <v>1.6833E-3</v>
      </c>
      <c r="BT62" s="1">
        <v>1.7760000000000001E-2</v>
      </c>
      <c r="BU62" s="1">
        <v>1.8474000000000001E-2</v>
      </c>
      <c r="BV62" s="1">
        <v>27.167000000000002</v>
      </c>
      <c r="BW62" s="1">
        <v>18.556999999999999</v>
      </c>
      <c r="BX62" s="1">
        <v>4.3003999999999998</v>
      </c>
      <c r="BY62" s="1">
        <v>0.13638</v>
      </c>
      <c r="BZ62" s="1">
        <v>0.7</v>
      </c>
      <c r="CA62" s="1">
        <v>3</v>
      </c>
      <c r="CB62" s="1">
        <v>107.74</v>
      </c>
      <c r="CC62" s="1">
        <v>0.33700000000000002</v>
      </c>
      <c r="CD62" s="1">
        <v>6</v>
      </c>
      <c r="CE62" s="1">
        <v>45</v>
      </c>
      <c r="CF62" s="1">
        <v>0</v>
      </c>
      <c r="CG62" s="1">
        <v>7</v>
      </c>
      <c r="CH62" s="1">
        <v>15</v>
      </c>
      <c r="CI62" s="1">
        <v>2</v>
      </c>
      <c r="CJ62" s="1">
        <v>226.94</v>
      </c>
      <c r="CK62" s="27">
        <v>2</v>
      </c>
      <c r="CL62" s="9">
        <f>K62/(((CG62*3600)+(CH62*60)+CI62)-((CO62*3600)+(CP62*60)+CQ62))</f>
        <v>0.28938547486033517</v>
      </c>
      <c r="CM62" s="9">
        <v>35.3078</v>
      </c>
      <c r="CN62" s="9">
        <v>140.31379999999999</v>
      </c>
      <c r="CO62" s="1">
        <v>6</v>
      </c>
      <c r="CP62" s="1">
        <v>48</v>
      </c>
      <c r="CQ62" s="1">
        <v>11</v>
      </c>
      <c r="DC62" s="27">
        <v>-12.782999999999999</v>
      </c>
    </row>
    <row r="63" spans="1:336" s="7" customFormat="1">
      <c r="A63" s="72"/>
      <c r="I63" s="7">
        <v>0.11</v>
      </c>
      <c r="J63" s="40" t="s">
        <v>45</v>
      </c>
      <c r="K63" s="7">
        <v>1629.4</v>
      </c>
      <c r="L63" s="7">
        <v>132.5</v>
      </c>
      <c r="M63" s="60">
        <f t="shared" ref="M63:M91" si="130">1/AB63</f>
        <v>2.0582907953235634</v>
      </c>
      <c r="N63" s="73">
        <v>4.7064000000000002E-2</v>
      </c>
      <c r="O63" s="7">
        <v>1.3442000000000001E-2</v>
      </c>
      <c r="P63" s="7">
        <v>6.6575999999999996E-2</v>
      </c>
      <c r="Q63" s="7">
        <v>2.6884000000000002E-2</v>
      </c>
      <c r="R63" s="7">
        <v>5.8555999999999999E-3</v>
      </c>
      <c r="S63" s="7">
        <v>3.4424999999999998E-3</v>
      </c>
      <c r="T63" s="7">
        <v>5.2459999999999998E-3</v>
      </c>
      <c r="U63" s="7">
        <v>3.1110000000000001E-3</v>
      </c>
      <c r="V63" s="7">
        <v>2.2155999999999998</v>
      </c>
      <c r="W63" s="7">
        <v>1.9423999999999999</v>
      </c>
      <c r="X63" s="60">
        <v>2.0790000000000002</v>
      </c>
      <c r="Y63" s="7">
        <v>0.13661000000000001</v>
      </c>
      <c r="Z63" s="7">
        <v>0.48548000000000002</v>
      </c>
      <c r="AA63" s="7">
        <v>0.48604000000000003</v>
      </c>
      <c r="AB63" s="7">
        <v>0.48583999999999999</v>
      </c>
      <c r="AC63" s="7">
        <v>5.6727999999999998E-4</v>
      </c>
      <c r="AD63" s="7">
        <v>5.1181000000000004E-3</v>
      </c>
      <c r="AE63" s="7">
        <v>0.48827999999999999</v>
      </c>
      <c r="AF63" s="7">
        <v>2.9112000000000002E-4</v>
      </c>
      <c r="AG63" s="7">
        <v>0.49682999999999999</v>
      </c>
      <c r="AH63" s="7">
        <v>9.844299999999999E-4</v>
      </c>
      <c r="AI63" s="7">
        <v>120</v>
      </c>
      <c r="AJ63" s="7">
        <v>0.47578999999999999</v>
      </c>
      <c r="AK63" s="7">
        <v>0.47968</v>
      </c>
      <c r="AL63" s="7">
        <v>0.47852</v>
      </c>
      <c r="AM63" s="7">
        <v>3.8941000000000002E-3</v>
      </c>
      <c r="AN63" s="7">
        <v>1.3677999999999999E-2</v>
      </c>
      <c r="AO63" s="7">
        <v>0.55176000000000003</v>
      </c>
      <c r="AP63" s="7">
        <v>2.4602000000000001E-4</v>
      </c>
      <c r="AQ63" s="7">
        <v>0.57616999999999996</v>
      </c>
      <c r="AR63" s="7">
        <v>6.2073E-4</v>
      </c>
      <c r="AS63" s="7">
        <v>2.2533000000000001E-4</v>
      </c>
      <c r="AT63" s="7">
        <v>2.0577E-4</v>
      </c>
      <c r="AU63" s="7">
        <v>1.1103E-2</v>
      </c>
      <c r="AV63" s="7">
        <v>1.0475E-2</v>
      </c>
      <c r="AW63" s="7">
        <v>9.8791999999999999E-4</v>
      </c>
      <c r="AX63" s="7">
        <v>1.2267000000000001E-3</v>
      </c>
      <c r="AY63" s="80">
        <v>8.7000000000000001E-5</v>
      </c>
      <c r="AZ63" s="80">
        <v>1.7799999999999999E-5</v>
      </c>
      <c r="BA63" s="7">
        <v>3.4275000000000001E-4</v>
      </c>
      <c r="BB63" s="7">
        <v>3.1691999999999999E-4</v>
      </c>
      <c r="BC63" s="7">
        <v>4.4757999999999999E-4</v>
      </c>
      <c r="BD63" s="7">
        <v>5.6501000000000001E-4</v>
      </c>
      <c r="BE63" s="7">
        <v>5.1342000000000002E-3</v>
      </c>
      <c r="BF63" s="7">
        <v>4.3195000000000004E-3</v>
      </c>
      <c r="BG63" s="7">
        <v>4.5425000000000001E-4</v>
      </c>
      <c r="BH63" s="7">
        <v>4.1595E-4</v>
      </c>
      <c r="BI63" s="80">
        <v>8.9099999999999997E-5</v>
      </c>
      <c r="BJ63" s="80">
        <v>9.2E-5</v>
      </c>
      <c r="BK63" s="7">
        <v>1.1005000000000001E-4</v>
      </c>
      <c r="BL63" s="7">
        <v>1.0469E-4</v>
      </c>
      <c r="BM63" s="7">
        <v>3.3131000000000001E-2</v>
      </c>
      <c r="BN63" s="7">
        <v>1.5481E-2</v>
      </c>
      <c r="BO63" s="7">
        <v>1.6445000000000001E-2</v>
      </c>
      <c r="BP63" s="7">
        <v>1.4007E-2</v>
      </c>
      <c r="BQ63" s="7">
        <v>1.5226E-2</v>
      </c>
      <c r="BR63" s="7">
        <v>7.2811999999999998E-3</v>
      </c>
      <c r="BS63" s="7">
        <v>1.7239E-3</v>
      </c>
      <c r="BT63" s="7">
        <v>1.7905999999999998E-2</v>
      </c>
      <c r="BU63" s="7">
        <v>1.7108000000000002E-2</v>
      </c>
      <c r="BV63" s="7">
        <v>11.37</v>
      </c>
      <c r="BW63" s="7">
        <v>8.1089000000000002</v>
      </c>
      <c r="BX63" s="7">
        <v>2.1760000000000002</v>
      </c>
      <c r="BY63" s="7">
        <v>6.5084000000000003E-2</v>
      </c>
      <c r="BZ63" s="7">
        <v>0.4</v>
      </c>
      <c r="CA63" s="7">
        <v>1.5</v>
      </c>
      <c r="CB63" s="7">
        <v>127.99</v>
      </c>
      <c r="CC63" s="7">
        <v>0.33100000000000002</v>
      </c>
      <c r="CD63" s="7">
        <v>8</v>
      </c>
      <c r="CE63" s="7">
        <v>0</v>
      </c>
      <c r="CF63" s="7">
        <v>0</v>
      </c>
      <c r="CG63" s="7">
        <v>8</v>
      </c>
      <c r="CH63" s="7">
        <v>23</v>
      </c>
      <c r="CI63" s="7">
        <v>5</v>
      </c>
      <c r="CJ63" s="7">
        <v>425.1</v>
      </c>
      <c r="CK63" s="40">
        <v>1</v>
      </c>
      <c r="CL63" s="58">
        <f>K63/(((CG63*3600)+(CH63*60)+CI63)-((CO63*3600)+(CP63*60)+CQ63))</f>
        <v>0.28616087109237798</v>
      </c>
      <c r="CM63" s="58">
        <v>44.1999</v>
      </c>
      <c r="CN63" s="58">
        <v>131.97730000000001</v>
      </c>
      <c r="CO63" s="7">
        <v>6</v>
      </c>
      <c r="CP63" s="7">
        <v>48</v>
      </c>
      <c r="CQ63" s="7">
        <v>11</v>
      </c>
      <c r="CT63" s="40"/>
      <c r="DA63" s="40"/>
      <c r="DC63" s="40">
        <v>-21.917000000000002</v>
      </c>
    </row>
    <row r="64" spans="1:336" s="112" customFormat="1">
      <c r="A64" s="129"/>
      <c r="J64" s="118"/>
      <c r="M64" s="130"/>
      <c r="N64" s="131"/>
      <c r="X64" s="130">
        <f>AVERAGE(X62:X63)</f>
        <v>1.8189500000000001</v>
      </c>
      <c r="Y64" s="130">
        <f>AVERAGE(Y62:Y63)</f>
        <v>6.9981450000000001E-2</v>
      </c>
      <c r="AY64" s="132"/>
      <c r="AZ64" s="132"/>
      <c r="BI64" s="132"/>
      <c r="BJ64" s="132"/>
      <c r="CK64" s="118"/>
      <c r="CL64" s="111"/>
      <c r="CM64" s="111"/>
      <c r="CN64" s="111"/>
      <c r="CT64" s="118"/>
      <c r="DA64" s="118"/>
      <c r="DC64" s="118"/>
    </row>
    <row r="65" spans="1:108">
      <c r="A65" s="56">
        <v>41971</v>
      </c>
      <c r="B65" s="1">
        <v>-45.8</v>
      </c>
      <c r="C65" s="1">
        <v>-172.7</v>
      </c>
      <c r="D65" s="1">
        <v>26.1</v>
      </c>
      <c r="E65" s="222">
        <v>0.4</v>
      </c>
      <c r="F65" s="222">
        <v>-1.4</v>
      </c>
      <c r="G65" s="222">
        <v>13.3</v>
      </c>
      <c r="H65" s="222">
        <f>(E65^2+F65^2+G65^2)^0.5</f>
        <v>13.379461872586656</v>
      </c>
      <c r="I65" s="1">
        <v>1.7</v>
      </c>
      <c r="J65" s="27" t="s">
        <v>57</v>
      </c>
      <c r="K65" s="1">
        <v>364.3</v>
      </c>
      <c r="L65" s="4">
        <v>126.4</v>
      </c>
      <c r="M65" s="44">
        <f>1/AB65</f>
        <v>2.7489897462682467</v>
      </c>
      <c r="N65" s="35">
        <v>2.5829</v>
      </c>
      <c r="O65" s="4">
        <v>1.0286999999999999</v>
      </c>
      <c r="P65" s="1">
        <v>4.056</v>
      </c>
      <c r="Q65" s="1">
        <v>2.0573000000000001</v>
      </c>
      <c r="R65" s="1">
        <v>3.2958000000000001E-2</v>
      </c>
      <c r="S65" s="1">
        <v>1.8813E-2</v>
      </c>
      <c r="T65" s="1">
        <v>3.2576000000000001E-2</v>
      </c>
      <c r="U65" s="1">
        <v>1.9127999999999999E-2</v>
      </c>
      <c r="V65" s="1">
        <v>2.7397</v>
      </c>
      <c r="W65" s="1">
        <v>2.7408999999999999</v>
      </c>
      <c r="X65" s="44">
        <v>2.7403</v>
      </c>
      <c r="Y65" s="1">
        <v>5.6271999999999995E-4</v>
      </c>
      <c r="Z65" s="1">
        <v>0.36375999999999997</v>
      </c>
      <c r="AA65" s="1">
        <v>0.36376999999999998</v>
      </c>
      <c r="AB65" s="1">
        <v>0.36376999999999998</v>
      </c>
      <c r="AC65" s="2">
        <v>1.7200000000000001E-5</v>
      </c>
      <c r="AD65" s="1">
        <v>19.09</v>
      </c>
      <c r="AE65" s="1">
        <v>0.70801000000000003</v>
      </c>
      <c r="AF65" s="1">
        <v>1.7427E-4</v>
      </c>
      <c r="AG65" s="1">
        <v>4.0137</v>
      </c>
      <c r="AH65" s="2">
        <v>3.29E-5</v>
      </c>
      <c r="AI65" s="1">
        <v>120</v>
      </c>
      <c r="AJ65" s="1">
        <v>0.35657</v>
      </c>
      <c r="AK65" s="1" t="s">
        <v>42</v>
      </c>
      <c r="AL65" s="1">
        <v>0.36132999999999998</v>
      </c>
      <c r="AM65" s="1" t="s">
        <v>42</v>
      </c>
      <c r="AN65" s="1">
        <v>26.198</v>
      </c>
      <c r="AO65" s="1">
        <v>2.4413999999999998</v>
      </c>
      <c r="AP65" s="2">
        <v>2.7699999999999999E-5</v>
      </c>
      <c r="AQ65" s="1">
        <v>7.6416000000000004</v>
      </c>
      <c r="AR65" s="2">
        <v>3.3000000000000002E-6</v>
      </c>
      <c r="AS65" s="1">
        <v>3.9294999999999998E-3</v>
      </c>
      <c r="AT65" s="1">
        <v>2.0999999999999999E-3</v>
      </c>
      <c r="AU65" s="1">
        <v>2.5922000000000001E-2</v>
      </c>
      <c r="AV65" s="1">
        <v>1.5321E-2</v>
      </c>
      <c r="AW65" s="1">
        <v>6.5037999999999999E-4</v>
      </c>
      <c r="AX65" s="1">
        <v>8.5974000000000001E-4</v>
      </c>
      <c r="AY65" s="1">
        <v>6.1669999999999997E-4</v>
      </c>
      <c r="AZ65" s="1">
        <v>3.8052000000000002E-4</v>
      </c>
      <c r="BA65" s="2">
        <v>8.0400000000000003E-5</v>
      </c>
      <c r="BB65" s="2">
        <v>7.86E-5</v>
      </c>
      <c r="BC65" s="1">
        <v>9.4471999999999993E-3</v>
      </c>
      <c r="BD65" s="1">
        <v>6.9429000000000001E-3</v>
      </c>
      <c r="BE65" s="1">
        <v>3.2000000000000001E-2</v>
      </c>
      <c r="BF65" s="1">
        <v>2.3872000000000001E-2</v>
      </c>
      <c r="BG65" s="1">
        <v>2.6664000000000002E-3</v>
      </c>
      <c r="BH65" s="1">
        <v>5.1173E-3</v>
      </c>
      <c r="BI65" s="1">
        <v>3.1373999999999998E-3</v>
      </c>
      <c r="BJ65" s="1">
        <v>8.9627999999999999E-3</v>
      </c>
      <c r="BK65" s="1">
        <v>2.3976999999999999E-4</v>
      </c>
      <c r="BL65" s="1">
        <v>4.7447E-4</v>
      </c>
      <c r="BM65" s="1">
        <v>31.398</v>
      </c>
      <c r="BN65" s="1">
        <v>3.4207999999999998</v>
      </c>
      <c r="BO65" s="1">
        <v>0.98053000000000001</v>
      </c>
      <c r="BP65" s="1">
        <v>0.44063999999999998</v>
      </c>
      <c r="BQ65" s="1">
        <v>0.71057999999999999</v>
      </c>
      <c r="BR65" s="1">
        <v>2.4268000000000001</v>
      </c>
      <c r="BS65" s="1">
        <v>0.38175999999999999</v>
      </c>
      <c r="BT65" s="1">
        <v>30.687999999999999</v>
      </c>
      <c r="BU65" s="1">
        <v>4.1942000000000004</v>
      </c>
      <c r="BV65" s="1">
        <v>123.07</v>
      </c>
      <c r="BW65" s="1">
        <v>93.977000000000004</v>
      </c>
      <c r="BX65" s="1">
        <v>44.186999999999998</v>
      </c>
      <c r="BY65" s="1">
        <v>8.3658999999999999</v>
      </c>
      <c r="BZ65" s="1">
        <v>0.01</v>
      </c>
      <c r="CA65" s="1">
        <v>9</v>
      </c>
      <c r="CB65" s="1">
        <v>130.09</v>
      </c>
      <c r="CC65" s="1">
        <v>0.35299999999999998</v>
      </c>
      <c r="CD65" s="1">
        <v>11</v>
      </c>
      <c r="CE65" s="1">
        <v>40</v>
      </c>
      <c r="CF65" s="1">
        <v>0</v>
      </c>
      <c r="CG65" s="1">
        <v>12</v>
      </c>
      <c r="CH65" s="1">
        <v>7</v>
      </c>
      <c r="CI65" s="1">
        <v>2</v>
      </c>
      <c r="CJ65" s="1">
        <v>348.78</v>
      </c>
      <c r="CK65" s="27">
        <v>1</v>
      </c>
      <c r="CL65" s="9">
        <f>K65/(((CG65*3600)+(CH65*60)+CI65)-((CO65*3600)+(CP65*60)+CQ65))</f>
        <v>0.30768581081081081</v>
      </c>
      <c r="CM65" s="9">
        <v>-43.916600000000003</v>
      </c>
      <c r="CN65" s="9">
        <v>-176.48339999999999</v>
      </c>
      <c r="CO65" s="1">
        <v>11</v>
      </c>
      <c r="CP65" s="1">
        <v>47</v>
      </c>
      <c r="CQ65" s="1">
        <v>18</v>
      </c>
      <c r="CR65" s="1">
        <v>3.64</v>
      </c>
      <c r="CS65" s="1">
        <v>289.89999999999998</v>
      </c>
      <c r="CT65" s="27" t="s">
        <v>87</v>
      </c>
      <c r="CU65" s="71">
        <v>0.50405092592592593</v>
      </c>
      <c r="CV65" s="1">
        <v>243.4</v>
      </c>
      <c r="CW65" s="1">
        <v>110.9</v>
      </c>
      <c r="CX65" s="1">
        <v>-2.2000000000000002</v>
      </c>
      <c r="CY65" s="1">
        <v>271.89999999999998</v>
      </c>
      <c r="CZ65" s="1">
        <v>-107.6</v>
      </c>
      <c r="DA65" s="27" t="s">
        <v>88</v>
      </c>
      <c r="DB65" s="1">
        <v>1</v>
      </c>
      <c r="DC65" s="27">
        <v>37.558999999999997</v>
      </c>
    </row>
    <row r="66" spans="1:108">
      <c r="E66" s="4"/>
      <c r="F66" s="4"/>
      <c r="G66" s="4"/>
      <c r="H66" s="4"/>
      <c r="I66" s="1">
        <v>1.7</v>
      </c>
      <c r="J66" s="27" t="s">
        <v>84</v>
      </c>
      <c r="K66" s="1">
        <v>3149.9</v>
      </c>
      <c r="L66" s="4">
        <v>110.5</v>
      </c>
      <c r="M66" s="44">
        <f t="shared" si="130"/>
        <v>10.113575452329661</v>
      </c>
      <c r="N66" s="35">
        <v>0.1895</v>
      </c>
      <c r="O66" s="4">
        <v>2.3049E-2</v>
      </c>
      <c r="P66" s="1">
        <v>0.23709</v>
      </c>
      <c r="Q66" s="1">
        <v>4.6098E-2</v>
      </c>
      <c r="R66" s="1">
        <v>1.3783E-2</v>
      </c>
      <c r="S66" s="1">
        <v>8.2278000000000004E-3</v>
      </c>
      <c r="T66" s="1">
        <v>1.4334E-2</v>
      </c>
      <c r="U66" s="1">
        <v>8.2761999999999992E-3</v>
      </c>
      <c r="V66" s="1">
        <v>9.9196000000000009</v>
      </c>
      <c r="W66" s="1">
        <v>9.4634999999999998</v>
      </c>
      <c r="X66" s="44">
        <v>9.6915999999999993</v>
      </c>
      <c r="Y66" s="1">
        <v>0.22802</v>
      </c>
      <c r="Z66" s="1">
        <v>9.8792000000000005E-2</v>
      </c>
      <c r="AA66" s="1">
        <v>9.9486000000000005E-2</v>
      </c>
      <c r="AB66" s="1">
        <v>9.8877000000000007E-2</v>
      </c>
      <c r="AC66" s="1">
        <v>6.9430999999999996E-4</v>
      </c>
      <c r="AD66" s="1">
        <v>0.11404</v>
      </c>
      <c r="AE66" s="1">
        <v>0.12024</v>
      </c>
      <c r="AF66" s="1">
        <v>6.1881000000000002E-4</v>
      </c>
      <c r="AG66" s="1">
        <v>0.13245000000000001</v>
      </c>
      <c r="AH66" s="1">
        <v>2.7902000000000001E-3</v>
      </c>
      <c r="AI66" s="1">
        <v>120</v>
      </c>
      <c r="AJ66" s="1">
        <v>0.14043</v>
      </c>
      <c r="AK66" s="1">
        <v>0.14205000000000001</v>
      </c>
      <c r="AL66" s="1">
        <v>0.1416</v>
      </c>
      <c r="AM66" s="1">
        <v>1.6164E-3</v>
      </c>
      <c r="AN66" s="1">
        <v>0.23835000000000001</v>
      </c>
      <c r="AO66" s="1">
        <v>0.15625</v>
      </c>
      <c r="AP66" s="1">
        <v>2.0910999999999999E-2</v>
      </c>
      <c r="AQ66" s="1">
        <v>0.19042999999999999</v>
      </c>
      <c r="AR66" s="1">
        <v>1.3823999999999999E-2</v>
      </c>
      <c r="AS66" s="1">
        <v>1.2329999999999999E-3</v>
      </c>
      <c r="AT66" s="1">
        <v>4.7749000000000001E-4</v>
      </c>
      <c r="AU66" s="1">
        <v>9.9118999999999995E-3</v>
      </c>
      <c r="AV66" s="1">
        <v>4.6984000000000001E-3</v>
      </c>
      <c r="AW66" s="1">
        <v>5.5444000000000001E-4</v>
      </c>
      <c r="AX66" s="1">
        <v>1.1065000000000001E-4</v>
      </c>
      <c r="AY66" s="1">
        <v>2.3364999999999999E-4</v>
      </c>
      <c r="AZ66" s="1">
        <v>1.3362000000000001E-4</v>
      </c>
      <c r="BA66" s="2">
        <v>9.4699999999999998E-5</v>
      </c>
      <c r="BB66" s="1">
        <v>1.0122E-4</v>
      </c>
      <c r="BC66" s="1">
        <v>3.4567999999999999E-3</v>
      </c>
      <c r="BD66" s="1">
        <v>2.9775000000000001E-3</v>
      </c>
      <c r="BE66" s="1">
        <v>7.8810000000000009E-3</v>
      </c>
      <c r="BF66" s="1">
        <v>6.8266999999999998E-3</v>
      </c>
      <c r="BG66" s="1">
        <v>7.6190999999999997E-4</v>
      </c>
      <c r="BH66" s="1">
        <v>7.7568999999999999E-4</v>
      </c>
      <c r="BI66" s="1">
        <v>2.8224000000000001E-4</v>
      </c>
      <c r="BJ66" s="1">
        <v>3.2781999999999999E-4</v>
      </c>
      <c r="BK66" s="1">
        <v>1.0285000000000001E-4</v>
      </c>
      <c r="BL66" s="2">
        <v>8.5799999999999998E-5</v>
      </c>
      <c r="BM66" s="1">
        <v>0.84214999999999995</v>
      </c>
      <c r="BN66" s="1">
        <v>9.0843999999999994E-2</v>
      </c>
      <c r="BO66" s="1">
        <v>0.27756999999999998</v>
      </c>
      <c r="BP66" s="1">
        <v>0.23019000000000001</v>
      </c>
      <c r="BQ66" s="1">
        <v>0.25387999999999999</v>
      </c>
      <c r="BR66" s="1">
        <v>5.0069000000000002E-2</v>
      </c>
      <c r="BS66" s="1">
        <v>3.3507000000000002E-2</v>
      </c>
      <c r="BT66" s="1">
        <v>0.58826999999999996</v>
      </c>
      <c r="BU66" s="1">
        <v>0.10373</v>
      </c>
      <c r="BV66" s="1">
        <v>17.202000000000002</v>
      </c>
      <c r="BW66" s="1">
        <v>10.8</v>
      </c>
      <c r="BX66" s="1">
        <v>3.3170999999999999</v>
      </c>
      <c r="BY66" s="1">
        <v>0.10133</v>
      </c>
      <c r="BZ66" s="1">
        <v>0.05</v>
      </c>
      <c r="CA66" s="1">
        <v>4</v>
      </c>
      <c r="CB66" s="1">
        <v>111.7</v>
      </c>
      <c r="CC66" s="1">
        <v>0.35499999999999998</v>
      </c>
      <c r="CD66" s="1">
        <v>14</v>
      </c>
      <c r="CE66" s="1">
        <v>15</v>
      </c>
      <c r="CF66" s="1">
        <v>0</v>
      </c>
      <c r="CG66" s="1">
        <v>14</v>
      </c>
      <c r="CH66" s="1">
        <v>34</v>
      </c>
      <c r="CI66" s="1">
        <v>8</v>
      </c>
      <c r="CJ66" s="1">
        <v>987.76</v>
      </c>
      <c r="CK66" s="27">
        <v>1</v>
      </c>
      <c r="CL66" s="9">
        <f>K66/(((CG66*3600)+(CH66*60)+CI66)-((CO66*3600)+(CP66*60)+CQ66))</f>
        <v>0.31467532467532466</v>
      </c>
      <c r="CM66" s="9">
        <v>-42.491</v>
      </c>
      <c r="CN66" s="9">
        <v>147.68100000000001</v>
      </c>
      <c r="CO66" s="1">
        <v>11</v>
      </c>
      <c r="CP66" s="1">
        <v>47</v>
      </c>
      <c r="CQ66" s="1">
        <v>18</v>
      </c>
      <c r="DC66" s="27">
        <v>34.997999999999998</v>
      </c>
    </row>
    <row r="67" spans="1:108">
      <c r="E67" s="4"/>
      <c r="F67" s="4"/>
      <c r="G67" s="4"/>
      <c r="H67" s="4"/>
      <c r="I67" s="1">
        <v>1.7</v>
      </c>
      <c r="J67" s="27" t="s">
        <v>85</v>
      </c>
      <c r="K67" s="1">
        <v>3212.4</v>
      </c>
      <c r="L67" s="4">
        <v>149.69999999999999</v>
      </c>
      <c r="M67" s="44">
        <f t="shared" si="130"/>
        <v>3.0340726356988985</v>
      </c>
      <c r="N67" s="35">
        <v>7.1472999999999995E-2</v>
      </c>
      <c r="O67" s="4">
        <v>1.0345E-2</v>
      </c>
      <c r="P67" s="1">
        <v>0.11891</v>
      </c>
      <c r="Q67" s="1">
        <v>2.069E-2</v>
      </c>
      <c r="R67" s="1">
        <v>1.0045E-2</v>
      </c>
      <c r="S67" s="1">
        <v>5.9940999999999996E-3</v>
      </c>
      <c r="T67" s="1">
        <v>9.5321999999999994E-3</v>
      </c>
      <c r="U67" s="1">
        <v>5.5751000000000004E-3</v>
      </c>
      <c r="V67" s="1">
        <v>2.8721999999999999</v>
      </c>
      <c r="W67" s="1">
        <v>2.8319000000000001</v>
      </c>
      <c r="X67" s="44">
        <v>2.8521000000000001</v>
      </c>
      <c r="Y67" s="1">
        <v>2.0145E-2</v>
      </c>
      <c r="Z67" s="1">
        <v>0.32949000000000001</v>
      </c>
      <c r="AA67" s="1">
        <v>0.32966000000000001</v>
      </c>
      <c r="AB67" s="1">
        <v>0.32958999999999999</v>
      </c>
      <c r="AC67" s="1">
        <v>1.6856999999999999E-4</v>
      </c>
      <c r="AD67" s="1">
        <v>0.10693</v>
      </c>
      <c r="AE67" s="1">
        <v>0.33690999999999999</v>
      </c>
      <c r="AF67" s="1">
        <v>8.5123999999999998E-3</v>
      </c>
      <c r="AG67" s="1">
        <v>0.34057999999999999</v>
      </c>
      <c r="AH67" s="1">
        <v>2.4329999999999998E-3</v>
      </c>
      <c r="AI67" s="1">
        <v>120</v>
      </c>
      <c r="AJ67" s="1">
        <v>0.37092000000000003</v>
      </c>
      <c r="AK67" s="1">
        <v>0.37153000000000003</v>
      </c>
      <c r="AL67" s="1">
        <v>0.37108999999999998</v>
      </c>
      <c r="AM67" s="1">
        <v>6.0946000000000004E-4</v>
      </c>
      <c r="AN67" s="1">
        <v>0.15382000000000001</v>
      </c>
      <c r="AO67" s="1">
        <v>0.41504000000000002</v>
      </c>
      <c r="AP67" s="1">
        <v>3.7047999999999998E-3</v>
      </c>
      <c r="AQ67" s="1">
        <v>0.43457000000000001</v>
      </c>
      <c r="AR67" s="1">
        <v>1.4767000000000001E-3</v>
      </c>
      <c r="AS67" s="1">
        <v>1.4525E-3</v>
      </c>
      <c r="AT67" s="1">
        <v>1.0748999999999999E-3</v>
      </c>
      <c r="AU67" s="1">
        <v>9.4944000000000001E-3</v>
      </c>
      <c r="AV67" s="1">
        <v>2.1667000000000001E-3</v>
      </c>
      <c r="AW67" s="1">
        <v>2.0617999999999999E-3</v>
      </c>
      <c r="AX67" s="1">
        <v>2.8203E-3</v>
      </c>
      <c r="AY67" s="2">
        <v>5.9599999999999999E-5</v>
      </c>
      <c r="AZ67" s="2">
        <v>7.5300000000000001E-5</v>
      </c>
      <c r="BA67" s="2">
        <v>1.06E-5</v>
      </c>
      <c r="BB67" s="2">
        <v>1.1199999999999999E-5</v>
      </c>
      <c r="BC67" s="1">
        <v>1.1049E-3</v>
      </c>
      <c r="BD67" s="1">
        <v>7.0376E-4</v>
      </c>
      <c r="BE67" s="1">
        <v>1.4168999999999999E-2</v>
      </c>
      <c r="BF67" s="1">
        <v>8.1854000000000007E-3</v>
      </c>
      <c r="BG67" s="1">
        <v>9.0563000000000004E-4</v>
      </c>
      <c r="BH67" s="1">
        <v>7.8485999999999996E-4</v>
      </c>
      <c r="BI67" s="1">
        <v>1.7045999999999999E-4</v>
      </c>
      <c r="BJ67" s="1">
        <v>1.2443999999999999E-4</v>
      </c>
      <c r="BK67" s="2">
        <v>5.0599999999999997E-5</v>
      </c>
      <c r="BL67" s="2">
        <v>4.7200000000000002E-5</v>
      </c>
      <c r="BM67" s="1">
        <v>0.21395</v>
      </c>
      <c r="BN67" s="1">
        <v>4.317E-2</v>
      </c>
      <c r="BO67" s="1">
        <v>8.3969000000000002E-2</v>
      </c>
      <c r="BP67" s="1">
        <v>8.2243999999999998E-2</v>
      </c>
      <c r="BQ67" s="1">
        <v>8.3105999999999999E-2</v>
      </c>
      <c r="BR67" s="1">
        <v>3.1216000000000001E-2</v>
      </c>
      <c r="BS67" s="1">
        <v>1.2197E-3</v>
      </c>
      <c r="BT67" s="1">
        <v>0.13084000000000001</v>
      </c>
      <c r="BU67" s="1">
        <v>5.3274000000000002E-2</v>
      </c>
      <c r="BV67" s="1">
        <v>11.837999999999999</v>
      </c>
      <c r="BW67" s="1">
        <v>7.3582999999999998</v>
      </c>
      <c r="BX67" s="1">
        <v>2.5743999999999998</v>
      </c>
      <c r="BY67" s="1">
        <v>0.13433999999999999</v>
      </c>
      <c r="BZ67" s="1">
        <v>0.25</v>
      </c>
      <c r="CA67" s="1">
        <v>1.5</v>
      </c>
      <c r="CB67" s="1">
        <v>150.26</v>
      </c>
      <c r="CC67" s="1">
        <v>0.35199999999999998</v>
      </c>
      <c r="CD67" s="1">
        <v>14</v>
      </c>
      <c r="CE67" s="1">
        <v>25</v>
      </c>
      <c r="CF67" s="1">
        <v>0</v>
      </c>
      <c r="CG67" s="1">
        <v>14</v>
      </c>
      <c r="CH67" s="1">
        <v>48</v>
      </c>
      <c r="CI67" s="1">
        <v>58</v>
      </c>
      <c r="CJ67" s="1">
        <v>748.98</v>
      </c>
      <c r="CK67" s="27">
        <v>1</v>
      </c>
      <c r="CL67" s="9">
        <f>K67/(((CG67*3600)+(CH67*60)+CI67)-((CO67*3600)+(CP67*60)+CQ67))</f>
        <v>0.29471559633027522</v>
      </c>
      <c r="CM67" s="9">
        <v>-22.1845</v>
      </c>
      <c r="CN67" s="9">
        <v>166.8459</v>
      </c>
      <c r="CO67" s="1">
        <v>11</v>
      </c>
      <c r="CP67" s="1">
        <v>47</v>
      </c>
      <c r="CQ67" s="1">
        <v>18</v>
      </c>
      <c r="CR67" s="1">
        <v>28.92</v>
      </c>
      <c r="CS67" s="27">
        <v>315.60000000000002</v>
      </c>
      <c r="CT67" s="27" t="s">
        <v>87</v>
      </c>
      <c r="CU67" s="71">
        <v>0.61631944444444442</v>
      </c>
      <c r="CV67" s="1">
        <v>699.9</v>
      </c>
      <c r="CW67" s="1">
        <v>151.4</v>
      </c>
      <c r="CX67" s="1">
        <v>3.7</v>
      </c>
      <c r="CY67" s="27">
        <v>317.60000000000002</v>
      </c>
      <c r="CZ67" s="1">
        <v>-49.4</v>
      </c>
      <c r="DA67" s="27" t="s">
        <v>95</v>
      </c>
      <c r="DB67" s="1">
        <v>2.1</v>
      </c>
      <c r="DC67" s="27">
        <v>31.183</v>
      </c>
    </row>
    <row r="68" spans="1:108" s="63" customFormat="1">
      <c r="A68" s="67"/>
      <c r="E68" s="95"/>
      <c r="F68" s="95"/>
      <c r="G68" s="95"/>
      <c r="H68" s="95"/>
      <c r="I68" s="1">
        <v>1.7</v>
      </c>
      <c r="J68" s="66" t="s">
        <v>96</v>
      </c>
      <c r="K68" s="63">
        <v>3653.8</v>
      </c>
      <c r="L68" s="63">
        <v>25.7</v>
      </c>
      <c r="M68" s="44">
        <f t="shared" si="130"/>
        <v>2.7863690824486613</v>
      </c>
      <c r="N68" s="63">
        <v>1.8527999999999999E-2</v>
      </c>
      <c r="O68" s="63">
        <v>8.4895000000000005E-3</v>
      </c>
      <c r="P68" s="63">
        <v>3.3015999999999997E-2</v>
      </c>
      <c r="Q68" s="63">
        <v>1.6979000000000001E-2</v>
      </c>
      <c r="R68" s="63">
        <v>2.3976000000000002E-3</v>
      </c>
      <c r="S68" s="63">
        <v>1.3979000000000001E-3</v>
      </c>
      <c r="T68" s="63">
        <v>2.5084999999999999E-3</v>
      </c>
      <c r="U68" s="63">
        <v>1.4632E-3</v>
      </c>
      <c r="V68" s="63">
        <v>2.7789000000000001</v>
      </c>
      <c r="W68" s="63">
        <v>3.2128999999999999</v>
      </c>
      <c r="X68" s="76">
        <v>2.9958999999999998</v>
      </c>
      <c r="Y68" s="63">
        <v>0.217</v>
      </c>
      <c r="Z68" s="63">
        <v>0.27738000000000002</v>
      </c>
      <c r="AA68" s="63">
        <v>0.36053000000000002</v>
      </c>
      <c r="AB68" s="63">
        <v>0.35888999999999999</v>
      </c>
      <c r="AC68" s="63">
        <v>8.3150000000000002E-2</v>
      </c>
      <c r="AD68" s="63">
        <v>7.4225000000000003E-3</v>
      </c>
      <c r="AE68" s="63">
        <v>0.38085999999999998</v>
      </c>
      <c r="AF68" s="63">
        <v>2.6749E-4</v>
      </c>
      <c r="AG68" s="63">
        <v>0.39550999999999997</v>
      </c>
      <c r="AH68" s="63">
        <v>1.5868999999999999E-4</v>
      </c>
      <c r="AI68" s="63">
        <v>120</v>
      </c>
      <c r="AJ68" s="63">
        <v>0.36286000000000002</v>
      </c>
      <c r="AK68" s="63">
        <v>0.36702000000000001</v>
      </c>
      <c r="AL68" s="63">
        <v>0.36620999999999998</v>
      </c>
      <c r="AM68" s="63">
        <v>4.1612999999999997E-3</v>
      </c>
      <c r="AN68" s="63">
        <v>1.0933E-2</v>
      </c>
      <c r="AO68" s="63">
        <v>0.38085999999999998</v>
      </c>
      <c r="AP68" s="63">
        <v>2.8600000000000001E-4</v>
      </c>
      <c r="AQ68" s="63">
        <v>0.40039000000000002</v>
      </c>
      <c r="AR68" s="83">
        <v>7.3899999999999994E-5</v>
      </c>
      <c r="AS68" s="63">
        <v>4.8169E-4</v>
      </c>
      <c r="AT68" s="63">
        <v>5.8003999999999998E-4</v>
      </c>
      <c r="AU68" s="63">
        <v>5.4065999999999999E-4</v>
      </c>
      <c r="AV68" s="63">
        <v>4.3762E-4</v>
      </c>
      <c r="AW68" s="83">
        <v>3.7499999999999997E-5</v>
      </c>
      <c r="AX68" s="83">
        <v>4.8199999999999999E-5</v>
      </c>
      <c r="AY68" s="83">
        <v>1.5800000000000001E-5</v>
      </c>
      <c r="AZ68" s="83">
        <v>1.6099999999999998E-5</v>
      </c>
      <c r="BA68" s="83">
        <v>1.0899999999999999E-6</v>
      </c>
      <c r="BB68" s="83">
        <v>9.2800000000000005E-7</v>
      </c>
      <c r="BC68" s="63">
        <v>2.7914999999999998E-4</v>
      </c>
      <c r="BD68" s="63">
        <v>2.1923999999999999E-4</v>
      </c>
      <c r="BE68" s="63">
        <v>7.5799999999999999E-4</v>
      </c>
      <c r="BF68" s="63">
        <v>6.5430000000000002E-4</v>
      </c>
      <c r="BG68" s="83">
        <v>7.1400000000000001E-5</v>
      </c>
      <c r="BH68" s="83">
        <v>1.0230000000000001E-4</v>
      </c>
      <c r="BI68" s="83">
        <v>9.9599999999999995E-6</v>
      </c>
      <c r="BJ68" s="83">
        <v>1.0499999999999999E-5</v>
      </c>
      <c r="BK68" s="83">
        <v>2.3199999999999998E-6</v>
      </c>
      <c r="BL68" s="83">
        <v>2.5600000000000001E-6</v>
      </c>
      <c r="BM68" s="63">
        <v>8.2132999999999998E-3</v>
      </c>
      <c r="BN68" s="63">
        <v>4.4894999999999996E-3</v>
      </c>
      <c r="BO68" s="63">
        <v>1.6331E-3</v>
      </c>
      <c r="BP68" s="63">
        <v>1.7385E-3</v>
      </c>
      <c r="BQ68" s="63">
        <v>1.6858000000000001E-3</v>
      </c>
      <c r="BR68" s="63">
        <v>8.3701999999999995E-4</v>
      </c>
      <c r="BS68" s="83">
        <v>7.4599999999999997E-5</v>
      </c>
      <c r="BT68" s="63">
        <v>6.5275000000000003E-3</v>
      </c>
      <c r="BU68" s="63">
        <v>4.5668000000000002E-3</v>
      </c>
      <c r="BV68" s="63">
        <v>13.771000000000001</v>
      </c>
      <c r="BW68" s="63">
        <v>10.706</v>
      </c>
      <c r="BX68" s="63">
        <v>4.8719999999999999</v>
      </c>
      <c r="BY68" s="63">
        <v>0.23671</v>
      </c>
      <c r="BZ68" s="63">
        <v>0.3</v>
      </c>
      <c r="CA68" s="63">
        <v>2</v>
      </c>
      <c r="CB68" s="63">
        <v>337.01</v>
      </c>
      <c r="CC68" s="63">
        <v>0.31900000000000001</v>
      </c>
      <c r="CD68" s="63">
        <v>14</v>
      </c>
      <c r="CE68" s="63">
        <v>50</v>
      </c>
      <c r="CF68" s="63">
        <v>0</v>
      </c>
      <c r="CG68" s="63">
        <v>15</v>
      </c>
      <c r="CH68" s="63">
        <v>6</v>
      </c>
      <c r="CI68" s="63">
        <v>37</v>
      </c>
      <c r="CJ68" s="63">
        <v>269.8</v>
      </c>
      <c r="CK68" s="63">
        <v>1</v>
      </c>
      <c r="CL68" s="9">
        <f>K68/(((CG68*3600)+(CH68*60)+CI68)-((CO68*3600)+(CP68*60)+CQ68))</f>
        <v>0.30552721799481564</v>
      </c>
      <c r="CM68" s="63">
        <v>-77.730999999999995</v>
      </c>
      <c r="CN68" s="63">
        <v>167.5881</v>
      </c>
      <c r="CO68" s="1">
        <v>11</v>
      </c>
      <c r="CP68" s="1">
        <v>47</v>
      </c>
      <c r="CQ68" s="1">
        <v>18</v>
      </c>
      <c r="CR68" s="63">
        <v>33.590000000000003</v>
      </c>
      <c r="CS68" s="63">
        <v>187.8</v>
      </c>
      <c r="CT68" s="66" t="s">
        <v>87</v>
      </c>
      <c r="CU68" s="63">
        <v>0.62847222222222221</v>
      </c>
      <c r="CV68" s="63">
        <v>35.799999999999997</v>
      </c>
      <c r="CW68" s="63">
        <v>26.5</v>
      </c>
      <c r="CX68" s="63">
        <v>-0.2</v>
      </c>
      <c r="CY68" s="63">
        <v>339.7</v>
      </c>
      <c r="CZ68" s="63">
        <v>-27.2</v>
      </c>
      <c r="DA68" s="63" t="s">
        <v>88</v>
      </c>
      <c r="DB68" s="63">
        <v>2</v>
      </c>
      <c r="DC68" s="66">
        <v>-0.19800000000000001</v>
      </c>
    </row>
    <row r="69" spans="1:108" s="7" customFormat="1">
      <c r="A69" s="72"/>
      <c r="I69" s="7">
        <v>1.7</v>
      </c>
      <c r="J69" s="40" t="s">
        <v>67</v>
      </c>
      <c r="K69" s="7">
        <v>5590.1</v>
      </c>
      <c r="L69" s="7">
        <v>133.6</v>
      </c>
      <c r="M69" s="60">
        <f t="shared" si="130"/>
        <v>3.3573946617424877</v>
      </c>
      <c r="N69" s="7">
        <v>4.0617E-2</v>
      </c>
      <c r="O69" s="7">
        <v>2.0494999999999999E-2</v>
      </c>
      <c r="P69" s="7">
        <v>7.1929000000000007E-2</v>
      </c>
      <c r="Q69" s="7">
        <v>4.0991E-2</v>
      </c>
      <c r="R69" s="7">
        <v>8.7063999999999996E-3</v>
      </c>
      <c r="S69" s="7">
        <v>5.1263000000000003E-3</v>
      </c>
      <c r="T69" s="7">
        <v>8.0321999999999998E-3</v>
      </c>
      <c r="U69" s="7">
        <v>4.7421E-3</v>
      </c>
      <c r="V69" s="7">
        <v>3.1859999999999999</v>
      </c>
      <c r="W69" s="7">
        <v>3.6294</v>
      </c>
      <c r="X69" s="60">
        <v>3.4077000000000002</v>
      </c>
      <c r="Y69" s="7">
        <v>0.22169</v>
      </c>
      <c r="Z69" s="7">
        <v>0.29385</v>
      </c>
      <c r="AA69" s="7">
        <v>0.30684</v>
      </c>
      <c r="AB69" s="7">
        <v>0.29785</v>
      </c>
      <c r="AC69" s="7">
        <v>1.2999E-2</v>
      </c>
      <c r="AD69" s="7">
        <v>2.6862E-2</v>
      </c>
      <c r="AE69" s="7">
        <v>0.31738</v>
      </c>
      <c r="AF69" s="7">
        <v>3.7559999999999998E-3</v>
      </c>
      <c r="AG69" s="7">
        <v>0.33690999999999999</v>
      </c>
      <c r="AH69" s="7">
        <v>2.2488999999999999E-3</v>
      </c>
      <c r="AI69" s="7">
        <v>80</v>
      </c>
      <c r="AJ69" s="7">
        <v>0.29943999999999998</v>
      </c>
      <c r="AK69" s="7">
        <v>0.30432999999999999</v>
      </c>
      <c r="AL69" s="7">
        <v>0.30273</v>
      </c>
      <c r="AM69" s="7">
        <v>4.8912000000000001E-3</v>
      </c>
      <c r="AN69" s="7">
        <v>5.5629999999999999E-2</v>
      </c>
      <c r="AO69" s="7">
        <v>0.34179999999999999</v>
      </c>
      <c r="AP69" s="7">
        <v>7.9843999999999998E-4</v>
      </c>
      <c r="AQ69" s="7">
        <v>0.39062999999999998</v>
      </c>
      <c r="AR69" s="7">
        <v>4.2682000000000001E-4</v>
      </c>
      <c r="AS69" s="7">
        <v>5.8012999999999997E-3</v>
      </c>
      <c r="AT69" s="7">
        <v>6.5285999999999999E-3</v>
      </c>
      <c r="AU69" s="7">
        <v>1.0160000000000001E-2</v>
      </c>
      <c r="AV69" s="7">
        <v>1.7259E-2</v>
      </c>
      <c r="AW69" s="7">
        <v>6.0813000000000002E-4</v>
      </c>
      <c r="AX69" s="7">
        <v>5.1595999999999999E-4</v>
      </c>
      <c r="AY69" s="7">
        <v>7.5374000000000003E-4</v>
      </c>
      <c r="AZ69" s="7">
        <v>1.3446E-3</v>
      </c>
      <c r="BA69" s="7">
        <v>1.1425999999999999E-4</v>
      </c>
      <c r="BB69" s="80">
        <v>9.8300000000000004E-5</v>
      </c>
      <c r="BC69" s="7">
        <v>2.3108999999999998E-3</v>
      </c>
      <c r="BD69" s="7">
        <v>1.5138E-3</v>
      </c>
      <c r="BE69" s="7">
        <v>6.4507000000000002E-3</v>
      </c>
      <c r="BF69" s="7">
        <v>5.6143E-3</v>
      </c>
      <c r="BG69" s="7">
        <v>5.1710000000000005E-4</v>
      </c>
      <c r="BH69" s="7">
        <v>4.8573000000000003E-4</v>
      </c>
      <c r="BI69" s="7">
        <v>1.3316000000000001E-4</v>
      </c>
      <c r="BJ69" s="80">
        <v>9.5799999999999998E-5</v>
      </c>
      <c r="BK69" s="80">
        <v>4.2500000000000003E-5</v>
      </c>
      <c r="BL69" s="80">
        <v>4.2700000000000001E-5</v>
      </c>
      <c r="BM69" s="7">
        <v>3.9093999999999997E-2</v>
      </c>
      <c r="BN69" s="7">
        <v>2.4736000000000001E-2</v>
      </c>
      <c r="BO69" s="7">
        <v>2.0999E-2</v>
      </c>
      <c r="BP69" s="7">
        <v>2.274E-2</v>
      </c>
      <c r="BQ69" s="7">
        <v>2.1870000000000001E-2</v>
      </c>
      <c r="BR69" s="7">
        <v>3.8389E-2</v>
      </c>
      <c r="BS69" s="7">
        <v>1.2312E-3</v>
      </c>
      <c r="BT69" s="7">
        <v>1.7224E-2</v>
      </c>
      <c r="BU69" s="7">
        <v>4.5668E-2</v>
      </c>
      <c r="BV69" s="7">
        <v>8.2615999999999996</v>
      </c>
      <c r="BW69" s="7">
        <v>6.7697000000000003</v>
      </c>
      <c r="BX69" s="7">
        <v>1.7876000000000001</v>
      </c>
      <c r="BY69" s="7">
        <v>0.48636000000000001</v>
      </c>
      <c r="BZ69" s="7">
        <v>0.25</v>
      </c>
      <c r="CA69" s="7">
        <v>1.1000000000000001</v>
      </c>
      <c r="CB69" s="7">
        <v>133.22</v>
      </c>
      <c r="CC69" s="7">
        <v>0.39500000000000002</v>
      </c>
      <c r="CD69" s="7">
        <v>16</v>
      </c>
      <c r="CE69" s="7">
        <v>40</v>
      </c>
      <c r="CF69" s="7">
        <v>0</v>
      </c>
      <c r="CG69" s="7">
        <v>17</v>
      </c>
      <c r="CH69" s="7">
        <v>2</v>
      </c>
      <c r="CI69" s="7">
        <v>22</v>
      </c>
      <c r="CJ69" s="7">
        <v>264.69</v>
      </c>
      <c r="CK69" s="40">
        <v>1</v>
      </c>
      <c r="CL69" s="58">
        <f>K69/(((CG69*3600)+(CH69*60)+CI69)-((CO69*3600)+(CP69*60)+CQ69))</f>
        <v>0.29570990266610242</v>
      </c>
      <c r="CM69" s="58">
        <v>-19.934799999999999</v>
      </c>
      <c r="CN69" s="58">
        <v>134.3295</v>
      </c>
      <c r="CO69" s="7">
        <v>11</v>
      </c>
      <c r="CP69" s="7">
        <v>47</v>
      </c>
      <c r="CQ69" s="7">
        <v>18</v>
      </c>
      <c r="CT69" s="40"/>
      <c r="DA69" s="40"/>
      <c r="DC69" s="40">
        <v>36.652000000000001</v>
      </c>
    </row>
    <row r="70" spans="1:108" s="7" customFormat="1">
      <c r="A70" s="72"/>
      <c r="E70" s="112"/>
      <c r="F70" s="112"/>
      <c r="G70" s="112"/>
      <c r="J70" s="40"/>
      <c r="M70" s="60"/>
      <c r="X70" s="60">
        <f>AVERAGE(X65:X69)</f>
        <v>4.3375199999999996</v>
      </c>
      <c r="Y70" s="60">
        <f>AVERAGE(Y65:Y69)</f>
        <v>0.13748354400000001</v>
      </c>
      <c r="BB70" s="80"/>
      <c r="BJ70" s="80"/>
      <c r="BK70" s="80"/>
      <c r="BL70" s="80"/>
      <c r="CK70" s="40"/>
      <c r="CL70" s="58"/>
      <c r="CM70" s="58"/>
      <c r="CN70" s="58"/>
      <c r="CT70" s="40"/>
      <c r="DA70" s="40"/>
      <c r="DC70" s="40"/>
    </row>
    <row r="71" spans="1:108" s="112" customFormat="1">
      <c r="A71" s="129" t="s">
        <v>126</v>
      </c>
      <c r="B71" s="112">
        <v>-68.2</v>
      </c>
      <c r="C71" s="112">
        <v>-24</v>
      </c>
      <c r="D71" s="112">
        <v>37</v>
      </c>
      <c r="E71" s="222">
        <v>-7</v>
      </c>
      <c r="F71" s="222">
        <v>16.100000000000001</v>
      </c>
      <c r="G71" s="222">
        <v>9.4</v>
      </c>
      <c r="H71" s="32">
        <f t="shared" ref="H71:H77" si="131">(E71^2+F71^2+G71^2)^0.5</f>
        <v>19.91406538103157</v>
      </c>
      <c r="I71" s="112">
        <v>0.32</v>
      </c>
      <c r="J71" s="118" t="s">
        <v>97</v>
      </c>
      <c r="K71" s="112">
        <v>668.4</v>
      </c>
      <c r="L71" s="112">
        <v>286.60000000000002</v>
      </c>
      <c r="M71" s="130">
        <f t="shared" si="130"/>
        <v>1.735598868389538</v>
      </c>
      <c r="N71" s="131">
        <v>2.4263E-2</v>
      </c>
      <c r="O71" s="112">
        <v>5.5662999999999997E-3</v>
      </c>
      <c r="P71" s="112">
        <v>3.703E-2</v>
      </c>
      <c r="Q71" s="112">
        <v>1.1133000000000001E-2</v>
      </c>
      <c r="R71" s="112">
        <v>1.2574999999999999E-3</v>
      </c>
      <c r="S71" s="112">
        <v>7.5204999999999998E-4</v>
      </c>
      <c r="T71" s="112">
        <v>1.7041000000000001E-3</v>
      </c>
      <c r="U71" s="112">
        <v>9.9211000000000004E-4</v>
      </c>
      <c r="V71" s="112">
        <v>1.6336999999999999</v>
      </c>
      <c r="W71" s="112">
        <v>1.5983000000000001</v>
      </c>
      <c r="X71" s="130">
        <v>1.6160000000000001</v>
      </c>
      <c r="Y71" s="112">
        <v>1.7729000000000002E-2</v>
      </c>
      <c r="Z71" s="112">
        <v>0.57489999999999997</v>
      </c>
      <c r="AA71" s="112">
        <v>0.57647000000000004</v>
      </c>
      <c r="AB71" s="112">
        <v>0.57616999999999996</v>
      </c>
      <c r="AC71" s="112">
        <v>1.5786999999999999E-3</v>
      </c>
      <c r="AD71" s="112">
        <v>4.2494999999999998E-3</v>
      </c>
      <c r="AE71" s="112">
        <v>0.75683999999999996</v>
      </c>
      <c r="AF71" s="132">
        <v>2.5299999999999998E-5</v>
      </c>
      <c r="AG71" s="112">
        <v>1.0498000000000001</v>
      </c>
      <c r="AH71" s="132">
        <v>8.7599999999999996E-7</v>
      </c>
      <c r="AI71" s="112">
        <v>120</v>
      </c>
      <c r="AJ71" s="112">
        <v>0.57394000000000001</v>
      </c>
      <c r="AK71" s="112">
        <v>0.57643</v>
      </c>
      <c r="AL71" s="112">
        <v>0.57616999999999996</v>
      </c>
      <c r="AM71" s="112">
        <v>2.4853000000000002E-3</v>
      </c>
      <c r="AN71" s="112">
        <v>4.7707000000000001E-3</v>
      </c>
      <c r="AO71" s="112">
        <v>0.60058999999999996</v>
      </c>
      <c r="AP71" s="132">
        <v>1.36E-5</v>
      </c>
      <c r="AQ71" s="112">
        <v>0.69335999999999998</v>
      </c>
      <c r="AR71" s="132">
        <v>3.7500000000000001E-6</v>
      </c>
      <c r="AS71" s="132">
        <v>4.7599999999999998E-5</v>
      </c>
      <c r="AT71" s="132">
        <v>6.02E-5</v>
      </c>
      <c r="AU71" s="112">
        <v>1.2378000000000001E-3</v>
      </c>
      <c r="AV71" s="112">
        <v>1.1689000000000001E-3</v>
      </c>
      <c r="AW71" s="132">
        <v>6.4999999999999994E-5</v>
      </c>
      <c r="AX71" s="112">
        <v>1.2022E-4</v>
      </c>
      <c r="AY71" s="132">
        <v>1.7799999999999999E-5</v>
      </c>
      <c r="AZ71" s="132">
        <v>1.5E-5</v>
      </c>
      <c r="BA71" s="132">
        <v>2.4399999999999999E-6</v>
      </c>
      <c r="BB71" s="132">
        <v>2.04E-6</v>
      </c>
      <c r="BC71" s="132">
        <v>4.8900000000000003E-5</v>
      </c>
      <c r="BD71" s="132">
        <v>6.7700000000000006E-5</v>
      </c>
      <c r="BE71" s="112">
        <v>8.3045000000000005E-4</v>
      </c>
      <c r="BF71" s="112">
        <v>6.1817999999999997E-4</v>
      </c>
      <c r="BG71" s="132">
        <v>5.52E-5</v>
      </c>
      <c r="BH71" s="132">
        <v>8.5199999999999997E-5</v>
      </c>
      <c r="BI71" s="132">
        <v>1.22E-5</v>
      </c>
      <c r="BJ71" s="132">
        <v>9.5100000000000004E-6</v>
      </c>
      <c r="BK71" s="132">
        <v>2.8200000000000001E-6</v>
      </c>
      <c r="BL71" s="132">
        <v>2.34E-6</v>
      </c>
      <c r="BM71" s="112">
        <v>3.9598000000000003E-3</v>
      </c>
      <c r="BN71" s="112">
        <v>1.2926000000000001E-3</v>
      </c>
      <c r="BO71" s="112">
        <v>2.6274000000000002E-4</v>
      </c>
      <c r="BP71" s="112">
        <v>4.8292000000000002E-4</v>
      </c>
      <c r="BQ71" s="112">
        <v>3.7282999999999999E-4</v>
      </c>
      <c r="BR71" s="112">
        <v>4.3543E-4</v>
      </c>
      <c r="BS71" s="112">
        <v>1.5569E-4</v>
      </c>
      <c r="BT71" s="112">
        <v>3.5869999999999999E-3</v>
      </c>
      <c r="BU71" s="112">
        <v>1.3638999999999999E-3</v>
      </c>
      <c r="BV71" s="112">
        <v>29.446000000000002</v>
      </c>
      <c r="BW71" s="112">
        <v>19.71</v>
      </c>
      <c r="BX71" s="112">
        <v>10.621</v>
      </c>
      <c r="BY71" s="112">
        <v>0.46411000000000002</v>
      </c>
      <c r="BZ71" s="112">
        <v>0.5</v>
      </c>
      <c r="CA71" s="112">
        <v>7.5</v>
      </c>
      <c r="CB71" s="112">
        <v>285.26</v>
      </c>
      <c r="CC71" s="118">
        <v>0.317</v>
      </c>
      <c r="CD71" s="118">
        <v>18</v>
      </c>
      <c r="CE71" s="118">
        <v>0</v>
      </c>
      <c r="CF71" s="118">
        <v>0</v>
      </c>
      <c r="CG71" s="118">
        <v>18</v>
      </c>
      <c r="CH71" s="118">
        <v>16</v>
      </c>
      <c r="CI71" s="118">
        <v>24</v>
      </c>
      <c r="CJ71" s="118">
        <v>128.97999999999999</v>
      </c>
      <c r="CK71" s="118">
        <v>1</v>
      </c>
      <c r="CL71" s="111">
        <f t="shared" ref="CL71:CL79" si="132">K71/(((CG71*3600)+(CH71*60)+CI71)-((CO71*3600)+(CP71*60)+CQ71))</f>
        <v>0.30830258302583025</v>
      </c>
      <c r="CM71" s="111">
        <v>-70.662000000000006</v>
      </c>
      <c r="CN71" s="111">
        <v>-8.3209999999999997</v>
      </c>
      <c r="CO71" s="112">
        <v>17</v>
      </c>
      <c r="CP71" s="112">
        <v>40</v>
      </c>
      <c r="CQ71" s="112">
        <v>16</v>
      </c>
      <c r="CT71" s="118"/>
      <c r="DA71" s="118"/>
      <c r="DC71" s="118">
        <v>-27.07</v>
      </c>
    </row>
    <row r="72" spans="1:108" s="112" customFormat="1">
      <c r="A72" s="133">
        <v>41947</v>
      </c>
      <c r="B72" s="112">
        <v>43.1</v>
      </c>
      <c r="C72" s="112">
        <v>115.8</v>
      </c>
      <c r="D72" s="112">
        <v>22.2</v>
      </c>
      <c r="E72" s="201">
        <v>-7.2</v>
      </c>
      <c r="F72" s="201">
        <v>-12.1</v>
      </c>
      <c r="G72" s="201">
        <v>-7.7</v>
      </c>
      <c r="H72" s="32">
        <f t="shared" si="131"/>
        <v>16.048052841388579</v>
      </c>
      <c r="I72" s="112">
        <v>0.45</v>
      </c>
      <c r="J72" s="118" t="s">
        <v>45</v>
      </c>
      <c r="K72" s="112">
        <v>1305.2</v>
      </c>
      <c r="L72" s="112">
        <v>270.3</v>
      </c>
      <c r="M72" s="130">
        <f t="shared" si="130"/>
        <v>2.9049500348594006</v>
      </c>
      <c r="N72" s="131">
        <v>0.18401000000000001</v>
      </c>
      <c r="O72" s="112">
        <v>3.2225999999999998E-2</v>
      </c>
      <c r="P72" s="112">
        <v>0.29865999999999998</v>
      </c>
      <c r="Q72" s="112">
        <v>6.4451999999999995E-2</v>
      </c>
      <c r="R72" s="112">
        <v>6.7127000000000003E-3</v>
      </c>
      <c r="S72" s="112">
        <v>4.0146000000000001E-3</v>
      </c>
      <c r="T72" s="112">
        <v>1.4199E-2</v>
      </c>
      <c r="U72" s="112">
        <v>8.2875999999999991E-3</v>
      </c>
      <c r="V72" s="112">
        <v>2.802</v>
      </c>
      <c r="W72" s="112">
        <v>2.5175000000000001</v>
      </c>
      <c r="X72" s="130">
        <v>2.6598000000000002</v>
      </c>
      <c r="Y72" s="112">
        <v>0.14222000000000001</v>
      </c>
      <c r="Z72" s="112">
        <v>0.34415000000000001</v>
      </c>
      <c r="AA72" s="112">
        <v>0.34487000000000001</v>
      </c>
      <c r="AB72" s="112">
        <v>0.34423999999999999</v>
      </c>
      <c r="AC72" s="112">
        <v>7.2811999999999996E-4</v>
      </c>
      <c r="AD72" s="112">
        <v>0.17372000000000001</v>
      </c>
      <c r="AE72" s="112">
        <v>0.35155999999999998</v>
      </c>
      <c r="AF72" s="112">
        <v>2.1844999999999998E-3</v>
      </c>
      <c r="AG72" s="112">
        <v>0.38696000000000003</v>
      </c>
      <c r="AH72" s="112">
        <v>1.2526E-3</v>
      </c>
      <c r="AI72" s="112">
        <v>80</v>
      </c>
      <c r="AJ72" s="112">
        <v>0.33173000000000002</v>
      </c>
      <c r="AK72" s="112">
        <v>0.33260000000000001</v>
      </c>
      <c r="AL72" s="112">
        <v>0.33202999999999999</v>
      </c>
      <c r="AM72" s="112">
        <v>8.7060000000000002E-4</v>
      </c>
      <c r="AN72" s="112">
        <v>0.33280999999999999</v>
      </c>
      <c r="AO72" s="112">
        <v>0.83008000000000004</v>
      </c>
      <c r="AP72" s="132">
        <v>6.9900000000000005E-5</v>
      </c>
      <c r="AQ72" s="112">
        <v>0.84960999999999998</v>
      </c>
      <c r="AR72" s="132">
        <v>8.7399999999999997E-5</v>
      </c>
      <c r="AS72" s="112">
        <v>3.1933E-3</v>
      </c>
      <c r="AT72" s="112">
        <v>2.4448E-3</v>
      </c>
      <c r="AU72" s="112">
        <v>1.6132E-3</v>
      </c>
      <c r="AV72" s="112">
        <v>1.8633000000000001E-4</v>
      </c>
      <c r="AW72" s="112">
        <v>1.7878999999999999E-4</v>
      </c>
      <c r="AX72" s="112">
        <v>2.4256000000000001E-4</v>
      </c>
      <c r="AY72" s="112">
        <v>1.3872E-4</v>
      </c>
      <c r="AZ72" s="112">
        <v>1.0069999999999999E-4</v>
      </c>
      <c r="BA72" s="132">
        <v>1.9300000000000002E-5</v>
      </c>
      <c r="BB72" s="132">
        <v>1.9000000000000001E-5</v>
      </c>
      <c r="BC72" s="112">
        <v>2.0628999999999999E-3</v>
      </c>
      <c r="BD72" s="112">
        <v>2.4223999999999999E-3</v>
      </c>
      <c r="BE72" s="112">
        <v>4.9214999999999997E-3</v>
      </c>
      <c r="BF72" s="112">
        <v>5.8326999999999997E-3</v>
      </c>
      <c r="BG72" s="112">
        <v>2.2612000000000001E-4</v>
      </c>
      <c r="BH72" s="112">
        <v>2.4959E-4</v>
      </c>
      <c r="BI72" s="132">
        <v>7.47E-5</v>
      </c>
      <c r="BJ72" s="132">
        <v>5.7500000000000002E-5</v>
      </c>
      <c r="BK72" s="132">
        <v>4.7599999999999998E-5</v>
      </c>
      <c r="BL72" s="132">
        <v>5.5699999999999999E-5</v>
      </c>
      <c r="BM72" s="112">
        <v>0.70540999999999998</v>
      </c>
      <c r="BN72" s="112">
        <v>0.25218000000000002</v>
      </c>
      <c r="BO72" s="112">
        <v>3.3945999999999997E-2</v>
      </c>
      <c r="BP72" s="112">
        <v>0.18181</v>
      </c>
      <c r="BQ72" s="112">
        <v>0.10788</v>
      </c>
      <c r="BR72" s="112">
        <v>7.7281000000000002E-2</v>
      </c>
      <c r="BS72" s="112">
        <v>0.10456</v>
      </c>
      <c r="BT72" s="112">
        <v>0.59753000000000001</v>
      </c>
      <c r="BU72" s="112">
        <v>0.26374999999999998</v>
      </c>
      <c r="BV72" s="112">
        <v>44.491</v>
      </c>
      <c r="BW72" s="112">
        <v>28.288</v>
      </c>
      <c r="BX72" s="112">
        <v>6.5388999999999999</v>
      </c>
      <c r="BY72" s="112">
        <v>1.1346000000000001</v>
      </c>
      <c r="BZ72" s="112">
        <v>0.2</v>
      </c>
      <c r="CA72" s="112">
        <v>1</v>
      </c>
      <c r="CB72" s="112">
        <v>271.92</v>
      </c>
      <c r="CC72" s="118">
        <v>0.36299999999999999</v>
      </c>
      <c r="CD72" s="118">
        <v>21</v>
      </c>
      <c r="CE72" s="118">
        <v>0</v>
      </c>
      <c r="CF72" s="118">
        <v>0</v>
      </c>
      <c r="CG72" s="118">
        <v>21</v>
      </c>
      <c r="CH72" s="118">
        <v>17</v>
      </c>
      <c r="CI72" s="118">
        <v>1</v>
      </c>
      <c r="CJ72" s="118">
        <v>631.02</v>
      </c>
      <c r="CK72" s="118">
        <v>1</v>
      </c>
      <c r="CL72" s="111">
        <f t="shared" si="132"/>
        <v>0.34248228811335607</v>
      </c>
      <c r="CM72" s="111">
        <v>44.1999</v>
      </c>
      <c r="CN72" s="111">
        <v>131.97730000000001</v>
      </c>
      <c r="CO72" s="112">
        <v>20</v>
      </c>
      <c r="CP72" s="112">
        <v>13</v>
      </c>
      <c r="CQ72" s="112">
        <v>30</v>
      </c>
      <c r="CT72" s="118"/>
      <c r="DA72" s="118"/>
      <c r="DC72" s="118">
        <v>47.744</v>
      </c>
    </row>
    <row r="73" spans="1:108" s="112" customFormat="1">
      <c r="A73" s="133">
        <v>41926</v>
      </c>
      <c r="B73" s="112">
        <v>-2</v>
      </c>
      <c r="C73" s="112">
        <v>119.2</v>
      </c>
      <c r="D73" s="112">
        <v>27.2</v>
      </c>
      <c r="E73" s="222">
        <v>15</v>
      </c>
      <c r="F73" s="222">
        <v>-6.9</v>
      </c>
      <c r="G73" s="222">
        <v>-3.5</v>
      </c>
      <c r="H73" s="32">
        <f t="shared" si="131"/>
        <v>16.877796064652518</v>
      </c>
      <c r="I73" s="112">
        <v>0.1</v>
      </c>
      <c r="J73" s="118" t="s">
        <v>56</v>
      </c>
      <c r="K73" s="112">
        <v>2005.7</v>
      </c>
      <c r="L73" s="112">
        <v>238.7</v>
      </c>
      <c r="M73" s="130">
        <f t="shared" si="130"/>
        <v>1.5198492309562892</v>
      </c>
      <c r="N73" s="131">
        <v>1.6535999999999999E-2</v>
      </c>
      <c r="O73" s="112">
        <v>9.3215999999999993E-3</v>
      </c>
      <c r="P73" s="112">
        <v>2.5801000000000001E-2</v>
      </c>
      <c r="Q73" s="112">
        <v>1.8643E-2</v>
      </c>
      <c r="R73" s="112">
        <v>3.0574999999999999E-3</v>
      </c>
      <c r="S73" s="112">
        <v>1.8051E-3</v>
      </c>
      <c r="T73" s="112">
        <v>2.7677000000000001E-3</v>
      </c>
      <c r="U73" s="112">
        <v>1.6623E-3</v>
      </c>
      <c r="V73" s="112">
        <v>1.0978000000000001</v>
      </c>
      <c r="W73" s="112">
        <v>1.4028</v>
      </c>
      <c r="X73" s="130">
        <v>1.2503</v>
      </c>
      <c r="Y73" s="112">
        <v>0.15248</v>
      </c>
      <c r="Z73" s="112">
        <v>0.65747</v>
      </c>
      <c r="AA73" s="112">
        <v>0.65964</v>
      </c>
      <c r="AB73" s="112">
        <v>0.65795999999999999</v>
      </c>
      <c r="AC73" s="112">
        <v>2.1743999999999999E-3</v>
      </c>
      <c r="AD73" s="112">
        <v>2.1938999999999999E-3</v>
      </c>
      <c r="AE73" s="112">
        <v>0.66161999999999999</v>
      </c>
      <c r="AF73" s="132">
        <v>7.9200000000000001E-5</v>
      </c>
      <c r="AG73" s="112">
        <v>0.67017000000000004</v>
      </c>
      <c r="AH73" s="112">
        <v>2.5982000000000002E-4</v>
      </c>
      <c r="AI73" s="112">
        <v>80</v>
      </c>
      <c r="AJ73" s="112">
        <v>0.66578999999999999</v>
      </c>
      <c r="AK73" s="112">
        <v>0.73462000000000005</v>
      </c>
      <c r="AL73" s="112">
        <v>0.69335999999999998</v>
      </c>
      <c r="AM73" s="112">
        <v>6.8831000000000003E-2</v>
      </c>
      <c r="AN73" s="112">
        <v>1.2497000000000001E-3</v>
      </c>
      <c r="AO73" s="112">
        <v>0.72265999999999997</v>
      </c>
      <c r="AP73" s="112">
        <v>1.8556000000000001E-4</v>
      </c>
      <c r="AQ73" s="112">
        <v>0.79101999999999995</v>
      </c>
      <c r="AR73" s="112">
        <v>1.1079E-4</v>
      </c>
      <c r="AS73" s="112">
        <v>2.4803E-4</v>
      </c>
      <c r="AT73" s="132">
        <v>5.3600000000000002E-5</v>
      </c>
      <c r="AU73" s="112">
        <v>1.1379000000000001E-3</v>
      </c>
      <c r="AV73" s="112">
        <v>6.9607000000000002E-4</v>
      </c>
      <c r="AW73" s="112">
        <v>7.5230999999999996E-4</v>
      </c>
      <c r="AX73" s="112">
        <v>6.9740999999999998E-4</v>
      </c>
      <c r="AY73" s="132">
        <v>1.4800000000000001E-5</v>
      </c>
      <c r="AZ73" s="132">
        <v>1.8099999999999999E-5</v>
      </c>
      <c r="BA73" s="132">
        <v>2.94E-5</v>
      </c>
      <c r="BB73" s="132">
        <v>4.2599999999999999E-6</v>
      </c>
      <c r="BC73" s="112">
        <v>3.8063000000000002E-4</v>
      </c>
      <c r="BD73" s="112">
        <v>4.4816000000000002E-4</v>
      </c>
      <c r="BE73" s="112">
        <v>3.7055999999999999E-3</v>
      </c>
      <c r="BF73" s="112">
        <v>3.6619000000000001E-3</v>
      </c>
      <c r="BG73" s="112">
        <v>7.0343999999999995E-4</v>
      </c>
      <c r="BH73" s="112">
        <v>3.8671000000000002E-4</v>
      </c>
      <c r="BI73" s="112">
        <v>1.3388000000000001E-4</v>
      </c>
      <c r="BJ73" s="132">
        <v>8.7700000000000004E-5</v>
      </c>
      <c r="BK73" s="132">
        <v>4.3300000000000002E-5</v>
      </c>
      <c r="BL73" s="132">
        <v>4.3300000000000002E-5</v>
      </c>
      <c r="BM73" s="112">
        <v>9.5119000000000002E-3</v>
      </c>
      <c r="BN73" s="112">
        <v>1.5354E-2</v>
      </c>
      <c r="BO73" s="112">
        <v>6.8276999999999999E-3</v>
      </c>
      <c r="BP73" s="112">
        <v>5.4869000000000003E-3</v>
      </c>
      <c r="BQ73" s="112">
        <v>6.1573000000000001E-3</v>
      </c>
      <c r="BR73" s="112">
        <v>1.7419E-2</v>
      </c>
      <c r="BS73" s="112">
        <v>9.4808000000000002E-4</v>
      </c>
      <c r="BT73" s="112">
        <v>3.3544999999999998E-3</v>
      </c>
      <c r="BU73" s="112">
        <v>2.3219E-2</v>
      </c>
      <c r="BV73" s="112">
        <v>8.4387000000000008</v>
      </c>
      <c r="BW73" s="112">
        <v>7.8741000000000003</v>
      </c>
      <c r="BX73" s="112">
        <v>1.5448</v>
      </c>
      <c r="BY73" s="112">
        <v>0.14446999999999999</v>
      </c>
      <c r="BZ73" s="112">
        <v>0.6</v>
      </c>
      <c r="CA73" s="112">
        <v>2.5</v>
      </c>
      <c r="CB73" s="112">
        <v>317.52</v>
      </c>
      <c r="CC73" s="118">
        <v>0.34</v>
      </c>
      <c r="CD73" s="118">
        <v>12</v>
      </c>
      <c r="CE73" s="118">
        <v>30</v>
      </c>
      <c r="CF73" s="118">
        <v>0</v>
      </c>
      <c r="CG73" s="118">
        <v>12</v>
      </c>
      <c r="CH73" s="118">
        <v>48</v>
      </c>
      <c r="CI73" s="118">
        <v>17</v>
      </c>
      <c r="CJ73" s="118">
        <v>589.79999999999995</v>
      </c>
      <c r="CK73" s="118">
        <v>1</v>
      </c>
      <c r="CL73" s="111">
        <f t="shared" si="132"/>
        <v>0.23338375610891321</v>
      </c>
      <c r="CM73" s="111">
        <v>7.5354700000000001</v>
      </c>
      <c r="CN73" s="111">
        <v>134.54701</v>
      </c>
      <c r="CO73" s="112">
        <v>10</v>
      </c>
      <c r="CP73" s="112">
        <v>25</v>
      </c>
      <c r="CQ73" s="112">
        <v>3</v>
      </c>
      <c r="CT73" s="118"/>
      <c r="DA73" s="118"/>
      <c r="DC73" s="118">
        <v>14.573</v>
      </c>
    </row>
    <row r="74" spans="1:108" s="112" customFormat="1">
      <c r="A74" s="133">
        <v>41874</v>
      </c>
      <c r="B74" s="112">
        <v>-61.7</v>
      </c>
      <c r="C74" s="112">
        <v>132.6</v>
      </c>
      <c r="D74" s="112">
        <v>22.2</v>
      </c>
      <c r="E74" s="201">
        <v>-2.2999999999999998</v>
      </c>
      <c r="F74" s="201">
        <v>5.7</v>
      </c>
      <c r="G74" s="201">
        <v>16.5</v>
      </c>
      <c r="H74" s="32">
        <f t="shared" si="131"/>
        <v>17.607668783799859</v>
      </c>
      <c r="I74" s="112">
        <v>7.6</v>
      </c>
      <c r="J74" s="118" t="s">
        <v>84</v>
      </c>
      <c r="K74" s="112">
        <v>2358</v>
      </c>
      <c r="L74" s="112">
        <v>199.9</v>
      </c>
      <c r="M74" s="130">
        <f t="shared" si="130"/>
        <v>2.5842464337399211</v>
      </c>
      <c r="N74" s="131">
        <v>0.11723</v>
      </c>
      <c r="O74" s="112">
        <v>2.9818000000000001E-2</v>
      </c>
      <c r="P74" s="112">
        <v>0.20502000000000001</v>
      </c>
      <c r="Q74" s="112">
        <v>5.9636000000000002E-2</v>
      </c>
      <c r="R74" s="112">
        <v>1.2293E-2</v>
      </c>
      <c r="S74" s="112">
        <v>7.2870000000000001E-3</v>
      </c>
      <c r="T74" s="112">
        <v>1.2019999999999999E-2</v>
      </c>
      <c r="U74" s="112">
        <v>7.2195000000000002E-3</v>
      </c>
      <c r="V74" s="112">
        <v>2.7581000000000002</v>
      </c>
      <c r="W74" s="112">
        <v>2.3733</v>
      </c>
      <c r="X74" s="130">
        <v>2.5657000000000001</v>
      </c>
      <c r="Y74" s="112">
        <v>0.19239000000000001</v>
      </c>
      <c r="Z74" s="112">
        <v>0.38618000000000002</v>
      </c>
      <c r="AA74" s="112">
        <v>0.38721</v>
      </c>
      <c r="AB74" s="112">
        <v>0.38696000000000003</v>
      </c>
      <c r="AC74" s="132">
        <v>1.0298E-3</v>
      </c>
      <c r="AD74" s="112">
        <v>0.31678000000000001</v>
      </c>
      <c r="AE74" s="112">
        <v>0.40283000000000002</v>
      </c>
      <c r="AF74" s="112">
        <v>4.2487999999999996E-3</v>
      </c>
      <c r="AG74" s="112">
        <v>0.42114000000000001</v>
      </c>
      <c r="AH74" s="112">
        <v>2.2479000000000002E-3</v>
      </c>
      <c r="AI74" s="112">
        <v>120</v>
      </c>
      <c r="AJ74" s="112">
        <v>0.46255000000000002</v>
      </c>
      <c r="AK74" s="112">
        <v>0.46961999999999998</v>
      </c>
      <c r="AL74" s="112">
        <v>0.46387</v>
      </c>
      <c r="AM74" s="112">
        <v>7.0692999999999997E-3</v>
      </c>
      <c r="AN74" s="112">
        <v>0.11409999999999999</v>
      </c>
      <c r="AO74" s="112">
        <v>0.53222999999999998</v>
      </c>
      <c r="AP74" s="112">
        <v>3.6618000000000002E-4</v>
      </c>
      <c r="AQ74" s="112">
        <v>0.55176000000000003</v>
      </c>
      <c r="AR74" s="112">
        <v>2.2244000000000001E-3</v>
      </c>
      <c r="AS74" s="112">
        <v>8.0754999999999993E-3</v>
      </c>
      <c r="AT74" s="112">
        <v>6.4004999999999999E-3</v>
      </c>
      <c r="AU74" s="112">
        <v>3.3103E-2</v>
      </c>
      <c r="AV74" s="112">
        <v>2.1201000000000001E-2</v>
      </c>
      <c r="AW74" s="112">
        <v>2.2391999999999998E-3</v>
      </c>
      <c r="AX74" s="112">
        <v>1.717E-3</v>
      </c>
      <c r="AY74" s="112">
        <v>3.3628999999999999E-4</v>
      </c>
      <c r="AZ74" s="112">
        <v>2.2809999999999999E-4</v>
      </c>
      <c r="BA74" s="132">
        <v>6.1400000000000002E-5</v>
      </c>
      <c r="BB74" s="132">
        <v>6.0900000000000003E-5</v>
      </c>
      <c r="BC74" s="112">
        <v>5.0826999999999999E-3</v>
      </c>
      <c r="BD74" s="112">
        <v>2.7996000000000002E-3</v>
      </c>
      <c r="BE74" s="112">
        <v>3.8767000000000003E-2</v>
      </c>
      <c r="BF74" s="112">
        <v>4.9271000000000002E-2</v>
      </c>
      <c r="BG74" s="112">
        <v>1.6479000000000001E-3</v>
      </c>
      <c r="BH74" s="112">
        <v>1.4373999999999999E-3</v>
      </c>
      <c r="BI74" s="112">
        <v>1.8897E-4</v>
      </c>
      <c r="BJ74" s="112">
        <v>1.6527999999999999E-4</v>
      </c>
      <c r="BK74" s="132">
        <v>6.8399999999999996E-5</v>
      </c>
      <c r="BL74" s="132">
        <v>5.3699999999999997E-5</v>
      </c>
      <c r="BM74" s="112">
        <v>0.44146000000000002</v>
      </c>
      <c r="BN74" s="112">
        <v>0.10382</v>
      </c>
      <c r="BO74" s="112">
        <v>7.9133999999999996E-2</v>
      </c>
      <c r="BP74" s="112">
        <v>7.5633000000000006E-2</v>
      </c>
      <c r="BQ74" s="112">
        <v>7.7383999999999994E-2</v>
      </c>
      <c r="BR74" s="112">
        <v>3.7728999999999999E-2</v>
      </c>
      <c r="BS74" s="112">
        <v>2.4751999999999999E-3</v>
      </c>
      <c r="BT74" s="112">
        <v>0.36408000000000001</v>
      </c>
      <c r="BU74" s="112">
        <v>0.11047</v>
      </c>
      <c r="BV74" s="112">
        <v>16.677</v>
      </c>
      <c r="BW74" s="112">
        <v>11.012</v>
      </c>
      <c r="BX74" s="112">
        <v>5.7047999999999996</v>
      </c>
      <c r="BY74" s="112">
        <v>0.14348</v>
      </c>
      <c r="BZ74" s="112">
        <v>0.35</v>
      </c>
      <c r="CA74" s="112">
        <v>4</v>
      </c>
      <c r="CB74" s="112">
        <v>192.72</v>
      </c>
      <c r="CC74" s="118">
        <v>0.34100000000000003</v>
      </c>
      <c r="CD74" s="118">
        <v>8</v>
      </c>
      <c r="CE74" s="118">
        <v>15</v>
      </c>
      <c r="CF74" s="118">
        <v>0</v>
      </c>
      <c r="CG74" s="118">
        <v>8</v>
      </c>
      <c r="CH74" s="118">
        <v>42</v>
      </c>
      <c r="CI74" s="118">
        <v>45</v>
      </c>
      <c r="CJ74" s="118">
        <v>462.86</v>
      </c>
      <c r="CK74" s="118">
        <v>1</v>
      </c>
      <c r="CL74" s="111">
        <f t="shared" si="132"/>
        <v>0.29534068136272545</v>
      </c>
      <c r="CM74" s="111">
        <v>-42.491</v>
      </c>
      <c r="CN74" s="111">
        <v>147.68100000000001</v>
      </c>
      <c r="CO74" s="112">
        <v>6</v>
      </c>
      <c r="CP74" s="112">
        <v>29</v>
      </c>
      <c r="CQ74" s="112">
        <v>41</v>
      </c>
      <c r="CT74" s="118"/>
      <c r="DA74" s="118"/>
      <c r="DC74" s="118">
        <v>40.779000000000003</v>
      </c>
    </row>
    <row r="75" spans="1:108" s="118" customFormat="1">
      <c r="A75" s="133">
        <v>41775</v>
      </c>
      <c r="B75" s="112">
        <v>-44.2</v>
      </c>
      <c r="C75" s="112">
        <v>-176.2</v>
      </c>
      <c r="D75" s="112">
        <v>44</v>
      </c>
      <c r="E75" s="222">
        <v>14.4</v>
      </c>
      <c r="F75" s="222">
        <v>4.5999999999999996</v>
      </c>
      <c r="G75" s="222">
        <v>6.5</v>
      </c>
      <c r="H75" s="32">
        <f t="shared" si="131"/>
        <v>16.455090397806995</v>
      </c>
      <c r="I75" s="118">
        <v>0.82</v>
      </c>
      <c r="J75" s="155" t="s">
        <v>57</v>
      </c>
      <c r="K75" s="118">
        <v>38.799999999999997</v>
      </c>
      <c r="L75" s="118">
        <v>144.4</v>
      </c>
      <c r="M75" s="119">
        <f t="shared" si="130"/>
        <v>3.7237013591509958</v>
      </c>
      <c r="N75" s="134">
        <v>3.5257999999999998</v>
      </c>
      <c r="O75" s="118">
        <v>1.5636000000000001</v>
      </c>
      <c r="P75" s="118">
        <v>5.4939</v>
      </c>
      <c r="Q75" s="118">
        <v>3.1272000000000002</v>
      </c>
      <c r="R75" s="118">
        <v>2.8029999999999999E-2</v>
      </c>
      <c r="S75" s="118">
        <v>1.7062000000000001E-2</v>
      </c>
      <c r="T75" s="118">
        <v>2.8820999999999999E-2</v>
      </c>
      <c r="U75" s="118">
        <v>1.7217E-2</v>
      </c>
      <c r="V75" s="118">
        <v>3.1013000000000002</v>
      </c>
      <c r="W75" s="118">
        <v>3.3614999999999999</v>
      </c>
      <c r="X75" s="135">
        <v>3.2313999999999998</v>
      </c>
      <c r="Y75" s="118">
        <v>0.13008</v>
      </c>
      <c r="Z75" s="118">
        <v>0.26827000000000001</v>
      </c>
      <c r="AA75" s="118">
        <v>0.26939999999999997</v>
      </c>
      <c r="AB75" s="121">
        <v>0.26855000000000001</v>
      </c>
      <c r="AC75" s="118">
        <v>1.1317E-3</v>
      </c>
      <c r="AD75" s="118">
        <v>13.236000000000001</v>
      </c>
      <c r="AE75" s="118">
        <v>8.5497999999999994</v>
      </c>
      <c r="AF75" s="136">
        <v>3.1100000000000002E-7</v>
      </c>
      <c r="AG75" s="118">
        <v>9.2871000000000006</v>
      </c>
      <c r="AH75" s="136">
        <v>1.2E-8</v>
      </c>
      <c r="AI75" s="118">
        <v>119.95</v>
      </c>
      <c r="AJ75" s="118">
        <v>0.26827000000000001</v>
      </c>
      <c r="AK75" s="118">
        <v>0.26939999999999997</v>
      </c>
      <c r="AL75" s="118">
        <v>0.26855000000000001</v>
      </c>
      <c r="AM75" s="118">
        <v>1.1317E-3</v>
      </c>
      <c r="AN75" s="118">
        <v>13.236000000000001</v>
      </c>
      <c r="AO75" s="118">
        <v>8.5497999999999994</v>
      </c>
      <c r="AP75" s="136">
        <v>3.1100000000000002E-7</v>
      </c>
      <c r="AQ75" s="118">
        <v>9.2871000000000006</v>
      </c>
      <c r="AR75" s="136">
        <v>1.2E-8</v>
      </c>
      <c r="AS75" s="118">
        <v>3.5133999999999999E-2</v>
      </c>
      <c r="AT75" s="118">
        <v>2.5947999999999999E-2</v>
      </c>
      <c r="AU75" s="118">
        <v>5.1865000000000001E-2</v>
      </c>
      <c r="AV75" s="118">
        <v>4.4248999999999997E-2</v>
      </c>
      <c r="AW75" s="118">
        <v>8.2709999999999999E-4</v>
      </c>
      <c r="AX75" s="118">
        <v>9.4410000000000002E-4</v>
      </c>
      <c r="AY75" s="118">
        <v>1.2506999999999999E-4</v>
      </c>
      <c r="AZ75" s="118">
        <v>1.214E-4</v>
      </c>
      <c r="BA75" s="118">
        <v>1.1326E-4</v>
      </c>
      <c r="BB75" s="118">
        <v>1.3687000000000001E-4</v>
      </c>
      <c r="BC75" s="118">
        <v>3.5133999999999999E-2</v>
      </c>
      <c r="BD75" s="118">
        <v>2.5947999999999999E-2</v>
      </c>
      <c r="BE75" s="118">
        <v>5.1865000000000001E-2</v>
      </c>
      <c r="BF75" s="118">
        <v>4.4248999999999997E-2</v>
      </c>
      <c r="BG75" s="118">
        <v>8.2709999999999999E-4</v>
      </c>
      <c r="BH75" s="118">
        <v>9.4410000000000002E-4</v>
      </c>
      <c r="BI75" s="118">
        <v>1.2506999999999999E-4</v>
      </c>
      <c r="BJ75" s="118">
        <v>1.214E-4</v>
      </c>
      <c r="BK75" s="118">
        <v>1.1326E-4</v>
      </c>
      <c r="BL75" s="118">
        <v>1.3687000000000001E-4</v>
      </c>
      <c r="BM75" s="118">
        <v>17.294</v>
      </c>
      <c r="BN75" s="118">
        <v>2.3784000000000001</v>
      </c>
      <c r="BO75" s="118">
        <v>9.9474999999999994E-2</v>
      </c>
      <c r="BP75" s="118">
        <v>0.12336</v>
      </c>
      <c r="BQ75" s="118">
        <v>0.11141</v>
      </c>
      <c r="BR75" s="118">
        <v>3.2558999999999998E-2</v>
      </c>
      <c r="BS75" s="118">
        <v>1.6886000000000002E-2</v>
      </c>
      <c r="BT75" s="118">
        <v>17.183</v>
      </c>
      <c r="BU75" s="121">
        <v>2.3786</v>
      </c>
      <c r="BV75" s="137">
        <v>196</v>
      </c>
      <c r="BW75" s="118">
        <v>163.34</v>
      </c>
      <c r="BX75" s="121">
        <v>155.22</v>
      </c>
      <c r="BY75" s="118">
        <v>7.7950999999999997</v>
      </c>
      <c r="BZ75" s="118">
        <v>0.1</v>
      </c>
      <c r="CA75" s="118">
        <v>3</v>
      </c>
      <c r="CB75" s="118">
        <v>135.44</v>
      </c>
      <c r="CC75" s="118">
        <v>0.48499999999999999</v>
      </c>
      <c r="CD75" s="118">
        <v>11</v>
      </c>
      <c r="CE75" s="118">
        <v>45</v>
      </c>
      <c r="CF75" s="118">
        <v>4</v>
      </c>
      <c r="CG75" s="118">
        <v>12</v>
      </c>
      <c r="CH75" s="118">
        <v>45</v>
      </c>
      <c r="CI75" s="118">
        <v>17</v>
      </c>
      <c r="CJ75" s="118">
        <v>120</v>
      </c>
      <c r="CK75" s="118">
        <v>1</v>
      </c>
      <c r="CL75" s="111">
        <f t="shared" si="132"/>
        <v>0.26040268456375837</v>
      </c>
      <c r="CM75" s="111">
        <v>-43.916600000000003</v>
      </c>
      <c r="CN75" s="111">
        <v>-176.48339999999999</v>
      </c>
      <c r="CO75" s="118">
        <v>12</v>
      </c>
      <c r="CP75" s="118">
        <v>42</v>
      </c>
      <c r="CQ75" s="118">
        <v>48</v>
      </c>
      <c r="CR75" s="138"/>
      <c r="CS75" s="138"/>
      <c r="CT75" s="138"/>
      <c r="CU75" s="139"/>
      <c r="CV75" s="138"/>
      <c r="CW75" s="138"/>
      <c r="CX75" s="138"/>
      <c r="CY75" s="138"/>
      <c r="CZ75" s="138"/>
      <c r="DA75" s="138"/>
      <c r="DB75" s="140"/>
      <c r="DC75" s="141">
        <v>-31.161999999999999</v>
      </c>
      <c r="DD75" s="141">
        <v>3.31992769995481</v>
      </c>
    </row>
    <row r="76" spans="1:108" s="142" customFormat="1">
      <c r="A76" s="133">
        <v>41767</v>
      </c>
      <c r="B76" s="112">
        <v>-36.9</v>
      </c>
      <c r="C76" s="112">
        <v>87.3</v>
      </c>
      <c r="D76" s="112">
        <v>35.4</v>
      </c>
      <c r="E76" s="201">
        <v>-2</v>
      </c>
      <c r="F76" s="201">
        <v>-16.100000000000001</v>
      </c>
      <c r="G76" s="201">
        <v>9.9</v>
      </c>
      <c r="H76" s="32">
        <f t="shared" si="131"/>
        <v>19.0057885919001</v>
      </c>
      <c r="I76" s="112">
        <v>2.4</v>
      </c>
      <c r="J76" s="155" t="s">
        <v>51</v>
      </c>
      <c r="K76" s="112">
        <v>2624.5</v>
      </c>
      <c r="L76" s="112">
        <v>255.9</v>
      </c>
      <c r="M76" s="119">
        <f t="shared" si="130"/>
        <v>2.7126000271260002</v>
      </c>
      <c r="N76" s="142">
        <v>0.12828000000000001</v>
      </c>
      <c r="O76" s="142">
        <v>3.4613999999999999E-2</v>
      </c>
      <c r="P76" s="142">
        <v>0.20308000000000001</v>
      </c>
      <c r="Q76" s="142">
        <v>6.9227999999999998E-2</v>
      </c>
      <c r="R76" s="142">
        <v>2.7421999999999998E-2</v>
      </c>
      <c r="S76" s="142">
        <v>1.5994999999999999E-2</v>
      </c>
      <c r="T76" s="142">
        <v>2.4760999999999998E-2</v>
      </c>
      <c r="U76" s="142">
        <v>1.4612999999999999E-2</v>
      </c>
      <c r="V76" s="142">
        <v>2.9689999999999999</v>
      </c>
      <c r="W76" s="142">
        <v>3.0350999999999999</v>
      </c>
      <c r="X76" s="143">
        <v>3.0021</v>
      </c>
      <c r="Y76" s="142">
        <v>3.3014000000000002E-2</v>
      </c>
      <c r="Z76" s="144">
        <v>0.36769000000000002</v>
      </c>
      <c r="AA76" s="144">
        <v>0.37130000000000002</v>
      </c>
      <c r="AB76" s="144">
        <v>0.36864999999999998</v>
      </c>
      <c r="AC76" s="142">
        <v>3.6097999999999998E-3</v>
      </c>
      <c r="AD76" s="142">
        <v>0.26079999999999998</v>
      </c>
      <c r="AE76" s="142">
        <v>0.37597999999999998</v>
      </c>
      <c r="AF76" s="142">
        <v>1.8180999999999999E-2</v>
      </c>
      <c r="AG76" s="142">
        <v>0.38329999999999997</v>
      </c>
      <c r="AH76" s="142">
        <v>2.1590000000000002E-2</v>
      </c>
      <c r="AI76" s="142">
        <v>90</v>
      </c>
      <c r="AJ76" s="142">
        <v>0.30996000000000001</v>
      </c>
      <c r="AK76" s="142">
        <v>0.38296999999999998</v>
      </c>
      <c r="AL76" s="142">
        <v>0.33202999999999999</v>
      </c>
      <c r="AM76" s="142">
        <v>7.3006000000000001E-2</v>
      </c>
      <c r="AN76" s="142">
        <v>0.17795</v>
      </c>
      <c r="AO76" s="142">
        <v>0.39062999999999998</v>
      </c>
      <c r="AP76" s="142">
        <v>2.162E-2</v>
      </c>
      <c r="AQ76" s="142">
        <v>0.46875</v>
      </c>
      <c r="AR76" s="142">
        <v>3.4345999999999999E-3</v>
      </c>
      <c r="AS76" s="142">
        <v>2.3907000000000001E-2</v>
      </c>
      <c r="AT76" s="142">
        <v>1.482E-2</v>
      </c>
      <c r="AU76" s="142">
        <v>7.5430999999999998E-2</v>
      </c>
      <c r="AV76" s="142">
        <v>7.1983000000000005E-2</v>
      </c>
      <c r="AW76" s="142">
        <v>3.8146999999999999E-3</v>
      </c>
      <c r="AX76" s="142">
        <v>5.1377000000000003E-3</v>
      </c>
      <c r="AY76" s="142">
        <v>9.2559000000000001E-4</v>
      </c>
      <c r="AZ76" s="142">
        <v>8.0289999999999995E-4</v>
      </c>
      <c r="BA76" s="142">
        <v>1.6009999999999999E-4</v>
      </c>
      <c r="BB76" s="142">
        <v>1.1578000000000001E-4</v>
      </c>
      <c r="BC76" s="142">
        <v>6.5366999999999995E-2</v>
      </c>
      <c r="BD76" s="142">
        <v>4.0693E-2</v>
      </c>
      <c r="BE76" s="142">
        <v>0.14477000000000001</v>
      </c>
      <c r="BF76" s="142">
        <v>0.13383999999999999</v>
      </c>
      <c r="BG76" s="142">
        <v>5.3788000000000004E-3</v>
      </c>
      <c r="BH76" s="142">
        <v>3.7615000000000001E-3</v>
      </c>
      <c r="BI76" s="142">
        <v>1.5690000000000001E-3</v>
      </c>
      <c r="BJ76" s="142">
        <v>1.5254000000000001E-3</v>
      </c>
      <c r="BK76" s="142">
        <v>2.4836999999999998E-4</v>
      </c>
      <c r="BL76" s="142">
        <v>1.5913E-4</v>
      </c>
      <c r="BM76" s="142">
        <v>0.48477999999999999</v>
      </c>
      <c r="BN76" s="142">
        <v>0.10603</v>
      </c>
      <c r="BO76" s="142">
        <v>0.31370999999999999</v>
      </c>
      <c r="BP76" s="142">
        <v>0.26851999999999998</v>
      </c>
      <c r="BQ76" s="142">
        <v>0.29110999999999998</v>
      </c>
      <c r="BR76" s="142">
        <v>4.1079999999999998E-2</v>
      </c>
      <c r="BS76" s="142">
        <v>3.1955999999999998E-2</v>
      </c>
      <c r="BT76" s="142">
        <v>0.19367000000000001</v>
      </c>
      <c r="BU76" s="142">
        <v>0.11371000000000001</v>
      </c>
      <c r="BV76" s="142">
        <v>7.4057000000000004</v>
      </c>
      <c r="BW76" s="142">
        <v>5.0033000000000003</v>
      </c>
      <c r="BX76" s="142">
        <v>1.6653</v>
      </c>
      <c r="BY76" s="142">
        <v>8.6139999999999994E-2</v>
      </c>
      <c r="BZ76" s="142">
        <v>0.3</v>
      </c>
      <c r="CA76" s="142">
        <v>1.5</v>
      </c>
      <c r="CB76" s="142">
        <v>254.56</v>
      </c>
      <c r="CC76" s="142">
        <v>0.34799999999999998</v>
      </c>
      <c r="CD76" s="142">
        <v>21</v>
      </c>
      <c r="CE76" s="142">
        <v>16</v>
      </c>
      <c r="CF76" s="142">
        <v>6</v>
      </c>
      <c r="CG76" s="142">
        <v>21</v>
      </c>
      <c r="CH76" s="142">
        <v>57</v>
      </c>
      <c r="CI76" s="142">
        <v>32</v>
      </c>
      <c r="CJ76" s="142">
        <v>400.87</v>
      </c>
      <c r="CK76" s="142">
        <v>1</v>
      </c>
      <c r="CL76" s="111">
        <f t="shared" si="132"/>
        <v>0.32421247683755405</v>
      </c>
      <c r="CM76" s="111">
        <v>-34.597610000000003</v>
      </c>
      <c r="CN76" s="111">
        <v>116.35669</v>
      </c>
      <c r="CO76" s="142">
        <v>19</v>
      </c>
      <c r="CP76" s="142">
        <v>42</v>
      </c>
      <c r="CQ76" s="142">
        <v>37</v>
      </c>
      <c r="CR76" s="145"/>
      <c r="CS76" s="145"/>
      <c r="CT76" s="145"/>
      <c r="CU76" s="146"/>
      <c r="CV76" s="145"/>
      <c r="CW76" s="145"/>
      <c r="CX76" s="145"/>
      <c r="CY76" s="145"/>
      <c r="CZ76" s="145"/>
      <c r="DA76" s="145"/>
      <c r="DB76" s="145"/>
      <c r="DC76" s="118">
        <v>35.796999999999997</v>
      </c>
      <c r="DD76" s="147"/>
    </row>
    <row r="77" spans="1:108" s="151" customFormat="1">
      <c r="A77" s="54">
        <v>41727</v>
      </c>
      <c r="B77" s="148">
        <v>-28.7</v>
      </c>
      <c r="C77" s="148">
        <v>121.5</v>
      </c>
      <c r="D77" s="148">
        <v>30.7</v>
      </c>
      <c r="E77" s="222">
        <v>10</v>
      </c>
      <c r="F77" s="222">
        <v>-12.7</v>
      </c>
      <c r="G77" s="222">
        <v>2.2000000000000002</v>
      </c>
      <c r="H77" s="222">
        <f t="shared" si="131"/>
        <v>16.313491349187025</v>
      </c>
      <c r="I77" s="148">
        <v>0.13</v>
      </c>
      <c r="J77" s="66" t="s">
        <v>67</v>
      </c>
      <c r="K77" s="148">
        <v>1622.8</v>
      </c>
      <c r="L77" s="148">
        <v>230.6</v>
      </c>
      <c r="M77" s="212">
        <f t="shared" si="130"/>
        <v>1.6157699143641946</v>
      </c>
      <c r="N77" s="151">
        <v>3.3600999999999999E-2</v>
      </c>
      <c r="O77" s="151">
        <v>2.2016000000000002E-3</v>
      </c>
      <c r="P77" s="151">
        <v>5.2986999999999999E-2</v>
      </c>
      <c r="Q77" s="151">
        <v>4.4032000000000003E-3</v>
      </c>
      <c r="R77" s="151">
        <v>2.1028000000000002E-3</v>
      </c>
      <c r="S77" s="151">
        <v>1.2509999999999999E-3</v>
      </c>
      <c r="T77" s="151">
        <v>1.9027E-3</v>
      </c>
      <c r="U77" s="151">
        <v>1.1019000000000001E-3</v>
      </c>
      <c r="V77" s="151">
        <v>1.9330000000000001</v>
      </c>
      <c r="W77" s="151">
        <v>1.8644000000000001</v>
      </c>
      <c r="X77" s="156">
        <v>1.8987000000000001</v>
      </c>
      <c r="Y77" s="151">
        <v>3.4277000000000002E-2</v>
      </c>
      <c r="Z77" s="151">
        <v>0.61883999999999995</v>
      </c>
      <c r="AA77" s="151">
        <v>0.61902999999999997</v>
      </c>
      <c r="AB77" s="152">
        <v>0.61890000000000001</v>
      </c>
      <c r="AC77" s="151">
        <v>1.9525E-4</v>
      </c>
      <c r="AD77" s="151">
        <v>2.3016E-3</v>
      </c>
      <c r="AE77" s="151">
        <v>0.62378</v>
      </c>
      <c r="AF77" s="151">
        <v>2.2118000000000001E-5</v>
      </c>
      <c r="AG77" s="151">
        <v>0.64697000000000005</v>
      </c>
      <c r="AH77" s="151">
        <v>5.4755E-5</v>
      </c>
      <c r="AI77" s="151">
        <v>90</v>
      </c>
      <c r="AJ77" s="151">
        <v>0.39859</v>
      </c>
      <c r="AK77" s="151">
        <v>0.40505999999999998</v>
      </c>
      <c r="AL77" s="151">
        <v>0.40039000000000002</v>
      </c>
      <c r="AM77" s="151">
        <v>6.4692999999999999E-3</v>
      </c>
      <c r="AN77" s="151">
        <v>5.5928999999999996E-3</v>
      </c>
      <c r="AO77" s="151">
        <v>0.43945000000000001</v>
      </c>
      <c r="AP77" s="151">
        <v>1.2902000000000001E-4</v>
      </c>
      <c r="AQ77" s="151">
        <v>0.46875</v>
      </c>
      <c r="AR77" s="151">
        <v>1.0842E-4</v>
      </c>
      <c r="AS77" s="151">
        <v>1.7963000000000001E-5</v>
      </c>
      <c r="AT77" s="151">
        <v>2.3872000000000001E-5</v>
      </c>
      <c r="AU77" s="151">
        <v>7.7463000000000002E-3</v>
      </c>
      <c r="AV77" s="151">
        <v>7.8080000000000001E-4</v>
      </c>
      <c r="AW77" s="151">
        <v>2.3215000000000001E-4</v>
      </c>
      <c r="AX77" s="151">
        <v>2.4446E-4</v>
      </c>
      <c r="AY77" s="151">
        <v>1.6538E-5</v>
      </c>
      <c r="AZ77" s="151">
        <v>3.7855999999999998E-6</v>
      </c>
      <c r="BA77" s="151">
        <v>7.3220000000000004E-6</v>
      </c>
      <c r="BB77" s="151">
        <v>2.6944E-6</v>
      </c>
      <c r="BC77" s="151">
        <v>3.1548999999999998E-4</v>
      </c>
      <c r="BD77" s="151">
        <v>3.6228999999999998E-4</v>
      </c>
      <c r="BE77" s="151">
        <v>3.4894000000000001E-3</v>
      </c>
      <c r="BF77" s="151">
        <v>2.7821999999999999E-3</v>
      </c>
      <c r="BG77" s="151">
        <v>1.0469E-4</v>
      </c>
      <c r="BH77" s="151">
        <v>8.8733000000000006E-5</v>
      </c>
      <c r="BI77" s="151">
        <v>2.7423000000000002E-5</v>
      </c>
      <c r="BJ77" s="151">
        <v>1.7496999999999999E-5</v>
      </c>
      <c r="BK77" s="151">
        <v>1.2608E-5</v>
      </c>
      <c r="BL77" s="151">
        <v>1.1226000000000001E-5</v>
      </c>
      <c r="BM77" s="151">
        <v>1.0784999999999999E-2</v>
      </c>
      <c r="BN77" s="151">
        <v>4.4221E-3</v>
      </c>
      <c r="BO77" s="151">
        <v>2.4781E-3</v>
      </c>
      <c r="BP77" s="151">
        <v>1.9903999999999998E-3</v>
      </c>
      <c r="BQ77" s="151">
        <v>2.2342E-3</v>
      </c>
      <c r="BR77" s="151">
        <v>2.7534999999999999E-3</v>
      </c>
      <c r="BS77" s="153">
        <v>3.4487999999999999E-4</v>
      </c>
      <c r="BT77" s="151">
        <v>8.5503999999999997E-3</v>
      </c>
      <c r="BU77" s="151">
        <v>5.2093E-3</v>
      </c>
      <c r="BV77" s="151">
        <v>25.198</v>
      </c>
      <c r="BW77" s="151">
        <v>15.137</v>
      </c>
      <c r="BX77" s="151">
        <v>4.827</v>
      </c>
      <c r="BY77" s="151">
        <v>0.78559999999999997</v>
      </c>
      <c r="BZ77" s="151">
        <v>0.5</v>
      </c>
      <c r="CA77" s="151">
        <v>2</v>
      </c>
      <c r="CB77" s="151">
        <v>230.17</v>
      </c>
      <c r="CC77" s="151">
        <v>0.34499999999999997</v>
      </c>
      <c r="CD77" s="151">
        <v>15</v>
      </c>
      <c r="CE77" s="151">
        <v>0</v>
      </c>
      <c r="CF77" s="151">
        <v>31</v>
      </c>
      <c r="CG77" s="151">
        <v>15</v>
      </c>
      <c r="CH77" s="151">
        <v>15</v>
      </c>
      <c r="CI77" s="151">
        <v>5</v>
      </c>
      <c r="CJ77" s="151">
        <v>490.41</v>
      </c>
      <c r="CK77" s="151">
        <v>1</v>
      </c>
      <c r="CL77" s="48">
        <f t="shared" si="132"/>
        <v>0.3025354213273676</v>
      </c>
      <c r="CM77" s="149">
        <v>-19.934799999999999</v>
      </c>
      <c r="CN77" s="149">
        <v>134.3295</v>
      </c>
      <c r="CO77" s="148">
        <v>13</v>
      </c>
      <c r="CP77" s="148">
        <v>45</v>
      </c>
      <c r="CQ77" s="148">
        <v>41</v>
      </c>
      <c r="CR77" s="148">
        <v>14.44</v>
      </c>
      <c r="CS77" s="148">
        <v>57.8</v>
      </c>
      <c r="CT77" s="151" t="s">
        <v>87</v>
      </c>
      <c r="CU77" s="150">
        <v>0.63460648148148147</v>
      </c>
      <c r="CV77" s="151">
        <v>14</v>
      </c>
      <c r="CW77" s="148">
        <v>230.8</v>
      </c>
      <c r="CX77" s="148">
        <v>-1.7</v>
      </c>
      <c r="CY77" s="148">
        <v>316</v>
      </c>
      <c r="CZ77" s="148">
        <v>-60.9</v>
      </c>
      <c r="DA77" s="151" t="s">
        <v>88</v>
      </c>
      <c r="DB77" s="148">
        <v>3.3</v>
      </c>
      <c r="DC77" s="151">
        <v>0.44500000000000001</v>
      </c>
      <c r="DD77" s="154">
        <v>1.8960375962398599</v>
      </c>
    </row>
    <row r="78" spans="1:108" s="33" customFormat="1">
      <c r="A78" s="28"/>
      <c r="I78" s="1">
        <v>0.13</v>
      </c>
      <c r="J78" s="66" t="s">
        <v>84</v>
      </c>
      <c r="K78" s="1">
        <v>2802.3</v>
      </c>
      <c r="L78" s="4">
        <v>294.7</v>
      </c>
      <c r="M78" s="45">
        <f t="shared" si="130"/>
        <v>1.6254083838564437</v>
      </c>
      <c r="N78" s="33">
        <v>1.2447E-2</v>
      </c>
      <c r="O78" s="33">
        <v>5.9163000000000002E-3</v>
      </c>
      <c r="P78" s="33">
        <v>1.9959999999999999E-2</v>
      </c>
      <c r="Q78" s="33">
        <v>1.1833E-2</v>
      </c>
      <c r="R78" s="33">
        <v>1.8550999999999999E-3</v>
      </c>
      <c r="S78" s="33">
        <v>1.0751000000000001E-3</v>
      </c>
      <c r="T78" s="33">
        <v>1.7834000000000001E-3</v>
      </c>
      <c r="U78" s="33">
        <v>1.0660000000000001E-3</v>
      </c>
      <c r="V78" s="33">
        <v>1.9009</v>
      </c>
      <c r="W78" s="33">
        <v>1.873</v>
      </c>
      <c r="X78" s="46">
        <v>1.8869</v>
      </c>
      <c r="Y78" s="33">
        <v>1.3950000000000001E-2</v>
      </c>
      <c r="Z78" s="34">
        <v>0.61506000000000005</v>
      </c>
      <c r="AA78" s="34">
        <v>0.61661999999999995</v>
      </c>
      <c r="AB78" s="34">
        <v>0.61523000000000005</v>
      </c>
      <c r="AC78" s="33">
        <v>1.5646E-3</v>
      </c>
      <c r="AD78" s="33">
        <v>1.4388999999999999E-3</v>
      </c>
      <c r="AE78" s="33">
        <v>0.62988</v>
      </c>
      <c r="AF78" s="39">
        <v>8.1500000000000002E-5</v>
      </c>
      <c r="AG78" s="33">
        <v>0.67871000000000004</v>
      </c>
      <c r="AH78" s="39">
        <v>6.3700000000000003E-5</v>
      </c>
      <c r="AI78" s="33">
        <v>90</v>
      </c>
      <c r="AJ78" s="33">
        <v>0.55961000000000005</v>
      </c>
      <c r="AK78" s="33">
        <v>0.57654000000000005</v>
      </c>
      <c r="AL78" s="33">
        <v>0.56640999999999997</v>
      </c>
      <c r="AM78" s="33">
        <v>1.6931000000000002E-2</v>
      </c>
      <c r="AN78" s="33">
        <v>1.0031E-3</v>
      </c>
      <c r="AO78" s="33">
        <v>0.61523000000000005</v>
      </c>
      <c r="AP78" s="39">
        <v>2.6800000000000001E-5</v>
      </c>
      <c r="AQ78" s="33">
        <v>0.65429999999999999</v>
      </c>
      <c r="AR78" s="39">
        <v>1.13E-5</v>
      </c>
      <c r="AS78" s="39">
        <v>2.7500000000000001E-5</v>
      </c>
      <c r="AT78" s="39">
        <v>1.7600000000000001E-5</v>
      </c>
      <c r="AU78" s="33">
        <v>4.3290999999999998E-3</v>
      </c>
      <c r="AV78" s="33">
        <v>4.7708000000000004E-3</v>
      </c>
      <c r="AW78" s="39">
        <v>5.4200000000000003E-5</v>
      </c>
      <c r="AX78" s="39">
        <v>6.3399999999999996E-5</v>
      </c>
      <c r="AY78" s="39">
        <v>1.08E-5</v>
      </c>
      <c r="AZ78" s="39">
        <v>7.4699999999999996E-6</v>
      </c>
      <c r="BA78" s="39">
        <v>6.9299999999999997E-6</v>
      </c>
      <c r="BB78" s="39">
        <v>9.4499999999999993E-6</v>
      </c>
      <c r="BC78" s="39">
        <v>4.8099999999999997E-5</v>
      </c>
      <c r="BD78" s="39">
        <v>4.8099999999999997E-5</v>
      </c>
      <c r="BE78" s="33">
        <v>4.6347999999999997E-3</v>
      </c>
      <c r="BF78" s="33">
        <v>5.1900999999999996E-3</v>
      </c>
      <c r="BG78" s="33">
        <v>1.1203E-4</v>
      </c>
      <c r="BH78" s="33">
        <v>1.0989000000000001E-4</v>
      </c>
      <c r="BI78" s="39">
        <v>5.3699999999999997E-5</v>
      </c>
      <c r="BJ78" s="39">
        <v>7.1199999999999996E-5</v>
      </c>
      <c r="BK78" s="39">
        <v>9.55E-6</v>
      </c>
      <c r="BL78" s="39">
        <v>9.3100000000000006E-6</v>
      </c>
      <c r="BM78" s="33">
        <v>3.3844000000000001E-3</v>
      </c>
      <c r="BN78" s="33">
        <v>1.1571999999999999E-3</v>
      </c>
      <c r="BO78" s="33">
        <v>1.3508999999999999E-3</v>
      </c>
      <c r="BP78" s="33">
        <v>1.2472E-3</v>
      </c>
      <c r="BQ78" s="33">
        <v>1.2991000000000001E-3</v>
      </c>
      <c r="BR78" s="33">
        <v>3.9665000000000002E-4</v>
      </c>
      <c r="BS78" s="39">
        <v>7.3399999999999995E-5</v>
      </c>
      <c r="BT78" s="33">
        <v>2.0853E-3</v>
      </c>
      <c r="BU78" s="33">
        <v>1.2233000000000001E-3</v>
      </c>
      <c r="BV78" s="33">
        <v>10.759</v>
      </c>
      <c r="BW78" s="33">
        <v>8.9200999999999997</v>
      </c>
      <c r="BX78" s="33">
        <v>2.6053000000000002</v>
      </c>
      <c r="BY78" s="33">
        <v>0.1056</v>
      </c>
      <c r="BZ78" s="33">
        <v>0.5</v>
      </c>
      <c r="CA78" s="33">
        <v>1.8</v>
      </c>
      <c r="CB78" s="33">
        <v>294.37</v>
      </c>
      <c r="CC78" s="33">
        <v>0.34399999999999997</v>
      </c>
      <c r="CD78" s="33">
        <v>15</v>
      </c>
      <c r="CE78" s="33">
        <v>29</v>
      </c>
      <c r="CF78" s="33">
        <v>34</v>
      </c>
      <c r="CG78" s="33">
        <v>16</v>
      </c>
      <c r="CH78" s="33">
        <v>20</v>
      </c>
      <c r="CI78" s="33">
        <v>48</v>
      </c>
      <c r="CJ78" s="33">
        <v>351.64</v>
      </c>
      <c r="CK78" s="33">
        <v>1</v>
      </c>
      <c r="CL78" s="9">
        <f t="shared" si="132"/>
        <v>0.30109594928548405</v>
      </c>
      <c r="CM78" s="9">
        <v>-42.491</v>
      </c>
      <c r="CN78" s="9">
        <v>147.68100000000001</v>
      </c>
      <c r="CO78" s="1">
        <v>13</v>
      </c>
      <c r="CP78" s="1">
        <v>45</v>
      </c>
      <c r="CQ78" s="1">
        <v>41</v>
      </c>
      <c r="CR78" s="1">
        <v>25.6</v>
      </c>
      <c r="CS78" s="1">
        <v>130.6</v>
      </c>
      <c r="CT78" s="29" t="s">
        <v>87</v>
      </c>
      <c r="CU78" s="104">
        <v>0.68043981481481486</v>
      </c>
      <c r="CV78" s="29">
        <v>22.9</v>
      </c>
      <c r="CW78" s="4">
        <v>295.3</v>
      </c>
      <c r="CX78" s="4">
        <v>0.1</v>
      </c>
      <c r="CY78" s="4">
        <v>324.60000000000002</v>
      </c>
      <c r="CZ78" s="4">
        <v>-42.3</v>
      </c>
      <c r="DA78" s="29" t="s">
        <v>88</v>
      </c>
      <c r="DB78" s="4">
        <v>1.4</v>
      </c>
      <c r="DC78" s="27">
        <v>9.8290000000000006</v>
      </c>
      <c r="DD78" s="30"/>
    </row>
    <row r="79" spans="1:108" s="7" customFormat="1">
      <c r="A79" s="72"/>
      <c r="I79" s="7">
        <v>0.13</v>
      </c>
      <c r="J79" s="40" t="s">
        <v>60</v>
      </c>
      <c r="K79" s="7">
        <v>3150.2</v>
      </c>
      <c r="L79" s="7">
        <v>129.5</v>
      </c>
      <c r="M79" s="62">
        <f t="shared" si="130"/>
        <v>1.6031293084100164</v>
      </c>
      <c r="N79" s="73">
        <v>2.0116999999999999E-2</v>
      </c>
      <c r="O79" s="7">
        <v>9.9913999999999992E-3</v>
      </c>
      <c r="P79" s="7">
        <v>3.4745999999999999E-2</v>
      </c>
      <c r="Q79" s="7">
        <v>1.9983000000000001E-2</v>
      </c>
      <c r="R79" s="7">
        <v>2.8709E-3</v>
      </c>
      <c r="S79" s="7">
        <v>1.6979E-3</v>
      </c>
      <c r="T79" s="7">
        <v>3.4310999999999999E-3</v>
      </c>
      <c r="U79" s="7">
        <v>2.0228999999999998E-3</v>
      </c>
      <c r="V79" s="7">
        <v>1.8211999999999999</v>
      </c>
      <c r="W79" s="7">
        <v>2.0928</v>
      </c>
      <c r="X79" s="62">
        <v>1.9570000000000001</v>
      </c>
      <c r="Y79" s="7">
        <v>0.13582</v>
      </c>
      <c r="Z79" s="7">
        <v>0.62355000000000005</v>
      </c>
      <c r="AA79" s="7">
        <v>0.62402999999999997</v>
      </c>
      <c r="AB79" s="58">
        <v>0.62378</v>
      </c>
      <c r="AC79" s="7">
        <v>4.7952999999999998E-4</v>
      </c>
      <c r="AD79" s="7">
        <v>2.8260999999999998E-3</v>
      </c>
      <c r="AE79" s="7">
        <v>0.63109999999999999</v>
      </c>
      <c r="AF79" s="7">
        <v>4.7432000000000003E-4</v>
      </c>
      <c r="AG79" s="7">
        <v>0.63476999999999995</v>
      </c>
      <c r="AH79" s="7">
        <v>1.6100000000000001E-4</v>
      </c>
      <c r="AI79" s="7">
        <v>120</v>
      </c>
      <c r="AJ79" s="7">
        <v>0.61760000000000004</v>
      </c>
      <c r="AK79" s="7">
        <v>0.62200999999999995</v>
      </c>
      <c r="AL79" s="7">
        <v>0.62012</v>
      </c>
      <c r="AM79" s="7">
        <v>4.4098999999999996E-3</v>
      </c>
      <c r="AN79" s="7">
        <v>3.1399000000000002E-3</v>
      </c>
      <c r="AO79" s="7">
        <v>0.63965000000000005</v>
      </c>
      <c r="AP79" s="80">
        <v>9.9699999999999998E-5</v>
      </c>
      <c r="AQ79" s="7">
        <v>0.74707000000000001</v>
      </c>
      <c r="AR79" s="80">
        <v>8.3800000000000004E-5</v>
      </c>
      <c r="AS79" s="80">
        <v>6.3600000000000001E-5</v>
      </c>
      <c r="AT79" s="80">
        <v>7.9900000000000004E-5</v>
      </c>
      <c r="AU79" s="7">
        <v>5.2710999999999999E-3</v>
      </c>
      <c r="AV79" s="7">
        <v>1.2194E-3</v>
      </c>
      <c r="AW79" s="7">
        <v>9.5808999999999998E-4</v>
      </c>
      <c r="AX79" s="7">
        <v>8.2107000000000002E-4</v>
      </c>
      <c r="AY79" s="80">
        <v>9.0699999999999996E-5</v>
      </c>
      <c r="AZ79" s="80">
        <v>6.7000000000000002E-5</v>
      </c>
      <c r="BA79" s="80">
        <v>4.21E-5</v>
      </c>
      <c r="BB79" s="80">
        <v>3.4799999999999999E-5</v>
      </c>
      <c r="BC79" s="7">
        <v>1.9409000000000001E-4</v>
      </c>
      <c r="BD79" s="7">
        <v>1.3252000000000001E-4</v>
      </c>
      <c r="BE79" s="7">
        <v>6.4175999999999999E-3</v>
      </c>
      <c r="BF79" s="7">
        <v>4.6671999999999998E-3</v>
      </c>
      <c r="BG79" s="7">
        <v>1.6906E-3</v>
      </c>
      <c r="BH79" s="7">
        <v>1.4369999999999999E-3</v>
      </c>
      <c r="BI79" s="7">
        <v>1.2990000000000001E-4</v>
      </c>
      <c r="BJ79" s="7">
        <v>1.4077E-4</v>
      </c>
      <c r="BK79" s="80">
        <v>2.7100000000000001E-5</v>
      </c>
      <c r="BL79" s="80">
        <v>2.4600000000000002E-5</v>
      </c>
      <c r="BM79" s="7">
        <v>1.6111E-2</v>
      </c>
      <c r="BN79" s="7">
        <v>5.2236000000000001E-3</v>
      </c>
      <c r="BO79" s="7">
        <v>7.9868000000000005E-3</v>
      </c>
      <c r="BP79" s="7">
        <v>1.0296E-2</v>
      </c>
      <c r="BQ79" s="7">
        <v>9.1412000000000004E-3</v>
      </c>
      <c r="BR79" s="7">
        <v>4.1857999999999999E-3</v>
      </c>
      <c r="BS79" s="7">
        <v>1.6325999999999999E-3</v>
      </c>
      <c r="BT79" s="7">
        <v>6.9696999999999997E-3</v>
      </c>
      <c r="BU79" s="7">
        <v>6.6937000000000003E-3</v>
      </c>
      <c r="BV79" s="7">
        <v>12.103</v>
      </c>
      <c r="BW79" s="7">
        <v>9.9837000000000007</v>
      </c>
      <c r="BX79" s="7">
        <v>1.7624</v>
      </c>
      <c r="BY79" s="7">
        <v>7.1614999999999998E-2</v>
      </c>
      <c r="BZ79" s="7">
        <v>0.6</v>
      </c>
      <c r="CA79" s="7">
        <v>3</v>
      </c>
      <c r="CB79" s="7">
        <v>129.06</v>
      </c>
      <c r="CC79" s="7">
        <v>0.36099999999999999</v>
      </c>
      <c r="CD79" s="7">
        <v>16</v>
      </c>
      <c r="CE79" s="7">
        <v>15</v>
      </c>
      <c r="CF79" s="7">
        <v>0</v>
      </c>
      <c r="CG79" s="7">
        <v>16</v>
      </c>
      <c r="CH79" s="7">
        <v>34</v>
      </c>
      <c r="CI79" s="7">
        <v>18</v>
      </c>
      <c r="CJ79" s="7">
        <v>777.96</v>
      </c>
      <c r="CK79" s="40">
        <v>1</v>
      </c>
      <c r="CL79" s="58">
        <f t="shared" si="132"/>
        <v>0.31137689038252442</v>
      </c>
      <c r="CM79" s="58">
        <v>-12.1465</v>
      </c>
      <c r="CN79" s="58">
        <v>96.820300000000003</v>
      </c>
      <c r="CO79" s="7">
        <v>13</v>
      </c>
      <c r="CP79" s="7">
        <v>45</v>
      </c>
      <c r="CQ79" s="7">
        <v>41</v>
      </c>
      <c r="CR79" s="7">
        <v>27.98</v>
      </c>
      <c r="CS79" s="7">
        <v>300</v>
      </c>
      <c r="CT79" s="40" t="s">
        <v>87</v>
      </c>
      <c r="CU79" s="157">
        <v>0.6899305555555556</v>
      </c>
      <c r="CV79" s="7">
        <v>-29</v>
      </c>
      <c r="CW79" s="40">
        <v>128.6</v>
      </c>
      <c r="CX79" s="7">
        <v>-0.1</v>
      </c>
      <c r="CY79" s="7">
        <v>311.7</v>
      </c>
      <c r="CZ79" s="7">
        <v>-55.2</v>
      </c>
      <c r="DA79" s="7" t="s">
        <v>88</v>
      </c>
      <c r="DB79" s="7">
        <v>0.9</v>
      </c>
      <c r="DC79" s="40">
        <v>-5.48</v>
      </c>
    </row>
    <row r="80" spans="1:108" s="112" customFormat="1">
      <c r="A80" s="129"/>
      <c r="J80" s="118"/>
      <c r="M80" s="119"/>
      <c r="N80" s="131"/>
      <c r="X80" s="119">
        <f>AVERAGE(X77:X79)</f>
        <v>1.9142000000000001</v>
      </c>
      <c r="Y80" s="119">
        <f>AVERAGE(Y77:Y79)</f>
        <v>6.1349000000000008E-2</v>
      </c>
      <c r="AB80" s="111"/>
      <c r="AP80" s="132"/>
      <c r="AR80" s="132"/>
      <c r="AS80" s="132"/>
      <c r="AT80" s="132"/>
      <c r="AY80" s="132"/>
      <c r="AZ80" s="132"/>
      <c r="BA80" s="132"/>
      <c r="BB80" s="132"/>
      <c r="BK80" s="132"/>
      <c r="BL80" s="132"/>
      <c r="CK80" s="118"/>
      <c r="CL80" s="111"/>
      <c r="CM80" s="111"/>
      <c r="CN80" s="111"/>
      <c r="CT80" s="118"/>
      <c r="CU80" s="200"/>
      <c r="CW80" s="118"/>
      <c r="DC80" s="118"/>
    </row>
    <row r="81" spans="1:111">
      <c r="A81" s="51">
        <v>41651</v>
      </c>
      <c r="B81" s="5">
        <v>2.9</v>
      </c>
      <c r="C81" s="5">
        <v>64.400000000000006</v>
      </c>
      <c r="D81" s="5">
        <v>37</v>
      </c>
      <c r="E81" s="222">
        <v>-5.2</v>
      </c>
      <c r="F81" s="222">
        <v>-15.1</v>
      </c>
      <c r="G81" s="222">
        <v>2.6</v>
      </c>
      <c r="H81" s="222">
        <f>(E81^2+F81^2+G81^2)^0.5</f>
        <v>16.180543872194161</v>
      </c>
      <c r="I81" s="5">
        <v>0.24</v>
      </c>
      <c r="J81" s="27" t="s">
        <v>66</v>
      </c>
      <c r="K81" s="1">
        <v>2526</v>
      </c>
      <c r="L81" s="9">
        <v>110.6</v>
      </c>
      <c r="M81" s="45">
        <f t="shared" si="130"/>
        <v>4.0059287745863879</v>
      </c>
      <c r="N81" s="37">
        <v>7.1834999999999996E-2</v>
      </c>
      <c r="O81" s="9">
        <v>1.8719E-2</v>
      </c>
      <c r="P81" s="5">
        <v>0.11755</v>
      </c>
      <c r="Q81" s="5">
        <v>3.7436999999999998E-2</v>
      </c>
      <c r="R81" s="5">
        <v>5.8186999999999996E-3</v>
      </c>
      <c r="S81" s="5">
        <v>3.4497999999999998E-3</v>
      </c>
      <c r="T81" s="5">
        <v>6.4983999999999997E-3</v>
      </c>
      <c r="U81" s="5">
        <v>3.7461999999999999E-3</v>
      </c>
      <c r="V81" s="5">
        <v>3.5038</v>
      </c>
      <c r="W81" s="5">
        <v>3.3435000000000001</v>
      </c>
      <c r="X81" s="45">
        <v>3.4236</v>
      </c>
      <c r="Y81" s="5">
        <v>8.0144999999999994E-2</v>
      </c>
      <c r="Z81" s="5">
        <v>0.24928</v>
      </c>
      <c r="AA81" s="5">
        <v>0.25047000000000003</v>
      </c>
      <c r="AB81" s="5">
        <v>0.24962999999999999</v>
      </c>
      <c r="AC81" s="5">
        <v>1.189E-3</v>
      </c>
      <c r="AD81" s="5">
        <v>6.8006999999999998E-2</v>
      </c>
      <c r="AE81" s="5">
        <v>0.25269000000000003</v>
      </c>
      <c r="AF81" s="5">
        <v>1.0052E-2</v>
      </c>
      <c r="AG81" s="5">
        <v>0.26245000000000002</v>
      </c>
      <c r="AH81" s="5">
        <v>1.2796999999999999E-2</v>
      </c>
      <c r="AI81" s="5">
        <v>120</v>
      </c>
      <c r="AJ81" s="5">
        <v>0.29192000000000001</v>
      </c>
      <c r="AK81" s="5">
        <v>0.29842000000000002</v>
      </c>
      <c r="AL81" s="5">
        <v>0.29297000000000001</v>
      </c>
      <c r="AM81" s="5">
        <v>6.5069000000000004E-3</v>
      </c>
      <c r="AN81" s="5">
        <v>6.4408000000000007E-2</v>
      </c>
      <c r="AO81" s="5">
        <v>0.31738</v>
      </c>
      <c r="AP81" s="5">
        <v>2.4229E-3</v>
      </c>
      <c r="AQ81" s="5">
        <v>0.42969000000000002</v>
      </c>
      <c r="AR81" s="5">
        <v>4.2740999999999998E-4</v>
      </c>
      <c r="AS81" s="5">
        <v>4.9648000000000001E-3</v>
      </c>
      <c r="AT81" s="5">
        <v>4.9326999999999997E-4</v>
      </c>
      <c r="AU81" s="5">
        <v>4.7302000000000004E-3</v>
      </c>
      <c r="AV81" s="5">
        <v>4.8507000000000003E-3</v>
      </c>
      <c r="AW81" s="5">
        <v>1.9644000000000001E-4</v>
      </c>
      <c r="AX81" s="5">
        <v>1.2753999999999999E-4</v>
      </c>
      <c r="AY81" s="6">
        <v>6.8200000000000004E-5</v>
      </c>
      <c r="AZ81" s="6">
        <v>9.3800000000000003E-5</v>
      </c>
      <c r="BA81" s="6">
        <v>2.62E-5</v>
      </c>
      <c r="BB81" s="6">
        <v>1.4600000000000001E-5</v>
      </c>
      <c r="BC81" s="5">
        <v>2.0948E-3</v>
      </c>
      <c r="BD81" s="5">
        <v>1.856E-3</v>
      </c>
      <c r="BE81" s="5">
        <v>3.1538999999999998E-3</v>
      </c>
      <c r="BF81" s="5">
        <v>2.7707000000000001E-3</v>
      </c>
      <c r="BG81" s="5">
        <v>2.2123999999999999E-4</v>
      </c>
      <c r="BH81" s="5">
        <v>1.7547E-4</v>
      </c>
      <c r="BI81" s="5">
        <v>2.4217999999999999E-4</v>
      </c>
      <c r="BJ81" s="5">
        <v>2.9391999999999998E-4</v>
      </c>
      <c r="BK81" s="6">
        <v>6.6000000000000005E-5</v>
      </c>
      <c r="BL81" s="6">
        <v>6.8100000000000002E-5</v>
      </c>
      <c r="BM81" s="5">
        <v>0.14244999999999999</v>
      </c>
      <c r="BN81" s="5">
        <v>6.6442000000000003E-3</v>
      </c>
      <c r="BO81" s="5">
        <v>3.3855999999999997E-2</v>
      </c>
      <c r="BP81" s="5">
        <v>3.9667000000000001E-2</v>
      </c>
      <c r="BQ81" s="5">
        <v>3.6761000000000002E-2</v>
      </c>
      <c r="BR81" s="5">
        <v>4.6210000000000001E-3</v>
      </c>
      <c r="BS81" s="5">
        <v>4.1088000000000001E-3</v>
      </c>
      <c r="BT81" s="5">
        <v>0.10568</v>
      </c>
      <c r="BU81" s="5">
        <v>8.0932E-3</v>
      </c>
      <c r="BV81" s="5">
        <v>20.202999999999999</v>
      </c>
      <c r="BW81" s="5">
        <v>13.597</v>
      </c>
      <c r="BX81" s="5">
        <v>3.8748999999999998</v>
      </c>
      <c r="BY81" s="5">
        <v>0.11891</v>
      </c>
      <c r="BZ81" s="5">
        <v>0.2</v>
      </c>
      <c r="CA81" s="5">
        <v>6</v>
      </c>
      <c r="CB81" s="5">
        <v>112.75</v>
      </c>
      <c r="CC81" s="5">
        <v>0.35899999999999999</v>
      </c>
      <c r="CD81" s="5">
        <v>17</v>
      </c>
      <c r="CE81" s="5">
        <v>28</v>
      </c>
      <c r="CF81" s="5">
        <v>31</v>
      </c>
      <c r="CG81" s="5">
        <v>18</v>
      </c>
      <c r="CH81" s="5">
        <v>20</v>
      </c>
      <c r="CI81" s="5">
        <v>49</v>
      </c>
      <c r="CJ81" s="5">
        <v>821.36</v>
      </c>
      <c r="CK81" s="41">
        <v>1</v>
      </c>
      <c r="CL81" s="9">
        <f>K81/(((CG81*3600)+(CH81*60)+CI81)-((CO81*3600)+(CP81*60)+CQ81))</f>
        <v>0.30067849065587432</v>
      </c>
      <c r="CM81" s="9">
        <v>11.474</v>
      </c>
      <c r="CN81" s="9">
        <v>43.173099999999998</v>
      </c>
      <c r="CO81" s="5">
        <v>16</v>
      </c>
      <c r="CP81" s="5">
        <v>0</v>
      </c>
      <c r="CQ81" s="5">
        <v>48</v>
      </c>
      <c r="CR81" s="5"/>
      <c r="CS81" s="5"/>
      <c r="CT81" s="41"/>
      <c r="CU81" s="5"/>
      <c r="CV81" s="5"/>
      <c r="CW81" s="5"/>
      <c r="CX81" s="5"/>
      <c r="CY81" s="5"/>
      <c r="CZ81" s="5"/>
      <c r="DA81" s="41"/>
      <c r="DB81" s="5"/>
      <c r="DC81" s="41">
        <v>24.087</v>
      </c>
      <c r="DD81" s="5"/>
      <c r="DE81" s="5"/>
      <c r="DF81" s="5"/>
      <c r="DG81" s="5"/>
    </row>
    <row r="82" spans="1:111" s="63" customFormat="1">
      <c r="A82" s="75"/>
      <c r="E82" s="95"/>
      <c r="F82" s="95"/>
      <c r="G82" s="95"/>
      <c r="H82" s="95"/>
      <c r="I82" s="63">
        <v>0.24</v>
      </c>
      <c r="J82" s="66" t="s">
        <v>59</v>
      </c>
      <c r="K82" s="63">
        <v>3071.1</v>
      </c>
      <c r="L82" s="63">
        <v>39.299999999999997</v>
      </c>
      <c r="M82" s="76">
        <f t="shared" si="130"/>
        <v>1.6786973308712438</v>
      </c>
      <c r="N82" s="63">
        <v>3.7975000000000002E-2</v>
      </c>
      <c r="O82" s="63">
        <v>1.9959000000000001E-2</v>
      </c>
      <c r="P82" s="63">
        <v>6.8428000000000003E-2</v>
      </c>
      <c r="Q82" s="63">
        <v>3.9918000000000002E-2</v>
      </c>
      <c r="R82" s="63">
        <v>6.6528000000000004E-3</v>
      </c>
      <c r="S82" s="63">
        <v>4.0076000000000001E-3</v>
      </c>
      <c r="T82" s="63">
        <v>9.0825999999999997E-3</v>
      </c>
      <c r="U82" s="63">
        <v>5.2662999999999998E-3</v>
      </c>
      <c r="V82" s="63">
        <v>1.9069</v>
      </c>
      <c r="W82" s="63">
        <v>1.7298</v>
      </c>
      <c r="X82" s="76">
        <v>1.8183</v>
      </c>
      <c r="Y82" s="63">
        <v>8.8553999999999994E-2</v>
      </c>
      <c r="Z82" s="63">
        <v>0.59492</v>
      </c>
      <c r="AA82" s="63">
        <v>0.59648000000000001</v>
      </c>
      <c r="AB82" s="63">
        <v>0.59570000000000001</v>
      </c>
      <c r="AC82" s="63">
        <v>1.5583999999999999E-3</v>
      </c>
      <c r="AD82" s="63">
        <v>2.5182999999999998E-3</v>
      </c>
      <c r="AE82" s="63">
        <v>0.60058999999999996</v>
      </c>
      <c r="AF82" s="63">
        <v>1.9042000000000001E-4</v>
      </c>
      <c r="AG82" s="63">
        <v>0.61034999999999995</v>
      </c>
      <c r="AH82" s="63">
        <v>6.0353999999999996E-4</v>
      </c>
      <c r="AI82" s="63">
        <v>60</v>
      </c>
      <c r="AJ82" s="63">
        <v>0.54312000000000005</v>
      </c>
      <c r="AK82" s="63">
        <v>0.57957999999999998</v>
      </c>
      <c r="AL82" s="63">
        <v>0.55664000000000002</v>
      </c>
      <c r="AM82" s="63">
        <v>3.6457000000000003E-2</v>
      </c>
      <c r="AN82" s="63">
        <v>6.7428999999999996E-3</v>
      </c>
      <c r="AO82" s="63">
        <v>0.74219000000000002</v>
      </c>
      <c r="AP82" s="63">
        <v>2.6161000000000001E-4</v>
      </c>
      <c r="AQ82" s="63">
        <v>0.77148000000000005</v>
      </c>
      <c r="AR82" s="63">
        <v>1.5248E-4</v>
      </c>
      <c r="AS82" s="63">
        <v>2.9048000000000002E-4</v>
      </c>
      <c r="AT82" s="63">
        <v>2.7781000000000003E-4</v>
      </c>
      <c r="AU82" s="63">
        <v>2.7209000000000001E-2</v>
      </c>
      <c r="AV82" s="63">
        <v>1.8992999999999999E-2</v>
      </c>
      <c r="AW82" s="63">
        <v>1.0380999999999999E-3</v>
      </c>
      <c r="AX82" s="63">
        <v>7.5013E-4</v>
      </c>
      <c r="AY82" s="63">
        <v>1.4658E-4</v>
      </c>
      <c r="AZ82" s="63">
        <v>1.3637E-4</v>
      </c>
      <c r="BA82" s="63">
        <v>1.0874000000000001E-4</v>
      </c>
      <c r="BB82" s="63">
        <v>1.2548999999999999E-4</v>
      </c>
      <c r="BC82" s="63">
        <v>1.0762E-3</v>
      </c>
      <c r="BD82" s="63">
        <v>1.2922000000000001E-3</v>
      </c>
      <c r="BE82" s="63">
        <v>2.0302000000000001E-2</v>
      </c>
      <c r="BF82" s="63">
        <v>2.4612999999999999E-2</v>
      </c>
      <c r="BG82" s="63">
        <v>6.6536000000000004E-4</v>
      </c>
      <c r="BH82" s="63">
        <v>1.165E-3</v>
      </c>
      <c r="BI82" s="63">
        <v>3.8287999999999999E-4</v>
      </c>
      <c r="BJ82" s="63">
        <v>2.5061000000000001E-4</v>
      </c>
      <c r="BK82" s="63">
        <v>1.0514999999999999E-4</v>
      </c>
      <c r="BL82" s="63">
        <v>1.6406999999999999E-4</v>
      </c>
      <c r="BM82" s="63">
        <v>1.4615E-2</v>
      </c>
      <c r="BN82" s="63">
        <v>3.5151000000000002E-3</v>
      </c>
      <c r="BO82" s="63">
        <v>6.5830999999999997E-3</v>
      </c>
      <c r="BP82" s="63">
        <v>1.2836999999999999E-2</v>
      </c>
      <c r="BQ82" s="63">
        <v>9.7100999999999993E-3</v>
      </c>
      <c r="BR82" s="63">
        <v>3.0049999999999999E-3</v>
      </c>
      <c r="BS82" s="63">
        <v>4.4222000000000003E-3</v>
      </c>
      <c r="BT82" s="63">
        <v>4.9050999999999999E-3</v>
      </c>
      <c r="BU82" s="63">
        <v>4.6245000000000001E-3</v>
      </c>
      <c r="BV82" s="63">
        <v>10.286</v>
      </c>
      <c r="BW82" s="63">
        <v>8.625</v>
      </c>
      <c r="BX82" s="63">
        <v>1.5052000000000001</v>
      </c>
      <c r="BY82" s="63">
        <v>0.14377999999999999</v>
      </c>
      <c r="BZ82" s="63">
        <v>0.4</v>
      </c>
      <c r="CA82" s="63">
        <v>1.2</v>
      </c>
      <c r="CB82" s="63">
        <v>34.216000000000001</v>
      </c>
      <c r="CC82" s="63">
        <v>0.35799999999999998</v>
      </c>
      <c r="CD82" s="63">
        <v>18</v>
      </c>
      <c r="CE82" s="63">
        <v>35</v>
      </c>
      <c r="CF82" s="63">
        <v>50</v>
      </c>
      <c r="CG82" s="63">
        <v>18</v>
      </c>
      <c r="CH82" s="63">
        <v>49</v>
      </c>
      <c r="CI82" s="63">
        <v>41</v>
      </c>
      <c r="CJ82" s="63">
        <v>141.07</v>
      </c>
      <c r="CK82" s="63">
        <v>1</v>
      </c>
      <c r="CL82" s="9">
        <f>K82/(((CG82*3600)+(CH82*60)+CI82)-((CO82*3600)+(CP82*60)+CQ82))</f>
        <v>0.30307904865291618</v>
      </c>
      <c r="CM82" s="63">
        <v>-19.010860000000001</v>
      </c>
      <c r="CN82" s="63">
        <v>47.305019999999999</v>
      </c>
      <c r="CO82" s="63">
        <v>16</v>
      </c>
      <c r="CP82" s="63">
        <v>0</v>
      </c>
      <c r="CQ82" s="63">
        <v>48</v>
      </c>
      <c r="CR82" s="63">
        <v>26.6</v>
      </c>
      <c r="CS82" s="63">
        <v>212.4</v>
      </c>
      <c r="CT82" s="63" t="s">
        <v>69</v>
      </c>
      <c r="CU82" s="63">
        <v>0.78460648148148149</v>
      </c>
      <c r="CV82" s="63">
        <v>128.19999999999999</v>
      </c>
      <c r="CW82" s="63">
        <v>34.799999999999997</v>
      </c>
      <c r="CX82" s="63">
        <v>0.4</v>
      </c>
      <c r="CY82" s="63">
        <v>309.5</v>
      </c>
      <c r="CZ82" s="63">
        <v>-57.5</v>
      </c>
      <c r="DA82" s="63" t="s">
        <v>70</v>
      </c>
      <c r="DB82" s="63">
        <v>3.3</v>
      </c>
      <c r="DC82" s="63">
        <v>38.368699999999997</v>
      </c>
      <c r="DD82" s="63">
        <v>1.6180357190528301</v>
      </c>
    </row>
    <row r="83" spans="1:111">
      <c r="A83" s="52"/>
      <c r="B83" s="5"/>
      <c r="C83" s="5"/>
      <c r="D83" s="5"/>
      <c r="E83" s="9"/>
      <c r="F83" s="9"/>
      <c r="G83" s="9"/>
      <c r="H83" s="9"/>
      <c r="I83" s="5">
        <v>0.24</v>
      </c>
      <c r="J83" s="27" t="s">
        <v>55</v>
      </c>
      <c r="K83" s="1">
        <v>3099.4</v>
      </c>
      <c r="L83" s="9">
        <v>81.400000000000006</v>
      </c>
      <c r="M83" s="45">
        <f t="shared" si="130"/>
        <v>1.9621693744604034</v>
      </c>
      <c r="N83" s="37">
        <v>7.0454000000000003E-2</v>
      </c>
      <c r="O83" s="9">
        <v>8.3096999999999997E-3</v>
      </c>
      <c r="P83" s="5">
        <v>0.12981999999999999</v>
      </c>
      <c r="Q83" s="5">
        <v>1.6618999999999998E-2</v>
      </c>
      <c r="R83" s="5">
        <v>6.2858000000000002E-3</v>
      </c>
      <c r="S83" s="5">
        <v>3.6500999999999999E-3</v>
      </c>
      <c r="T83" s="5">
        <v>6.4977000000000004E-3</v>
      </c>
      <c r="U83" s="5">
        <v>3.8636E-3</v>
      </c>
      <c r="V83" s="5">
        <v>1.6336999999999999</v>
      </c>
      <c r="W83" s="5">
        <v>1.8818999999999999</v>
      </c>
      <c r="X83" s="45">
        <v>1.7578</v>
      </c>
      <c r="Y83" s="5">
        <v>0.12409000000000001</v>
      </c>
      <c r="Z83" s="5">
        <v>0.50953999999999999</v>
      </c>
      <c r="AA83" s="5">
        <v>0.51029999999999998</v>
      </c>
      <c r="AB83" s="5">
        <v>0.50963999999999998</v>
      </c>
      <c r="AC83" s="5">
        <v>7.5436000000000003E-4</v>
      </c>
      <c r="AD83" s="5">
        <v>1.8048999999999999E-2</v>
      </c>
      <c r="AE83" s="5">
        <v>0.51270000000000004</v>
      </c>
      <c r="AF83" s="5">
        <v>4.7310000000000001E-4</v>
      </c>
      <c r="AG83" s="5">
        <v>0.52002000000000004</v>
      </c>
      <c r="AH83" s="5">
        <v>3.3100000000000002E-4</v>
      </c>
      <c r="AI83" s="5">
        <v>120</v>
      </c>
      <c r="AJ83" s="5">
        <v>0.60516000000000003</v>
      </c>
      <c r="AK83" s="5">
        <v>0.60640000000000005</v>
      </c>
      <c r="AL83" s="5">
        <v>0.60546999999999995</v>
      </c>
      <c r="AM83" s="5">
        <v>1.2365E-3</v>
      </c>
      <c r="AN83" s="5">
        <v>6.2009000000000002E-2</v>
      </c>
      <c r="AO83" s="5">
        <v>0.70313000000000003</v>
      </c>
      <c r="AP83" s="5">
        <v>5.4107000000000005E-4</v>
      </c>
      <c r="AQ83" s="5">
        <v>0.75683999999999996</v>
      </c>
      <c r="AR83" s="5">
        <v>2.0453999999999999E-4</v>
      </c>
      <c r="AS83" s="5">
        <v>5.6028000000000002E-4</v>
      </c>
      <c r="AT83" s="5">
        <v>7.9529999999999998E-4</v>
      </c>
      <c r="AU83" s="5">
        <v>1.9446999999999999E-2</v>
      </c>
      <c r="AV83" s="5">
        <v>1.3846000000000001E-2</v>
      </c>
      <c r="AW83" s="5">
        <v>9.7614999999999996E-4</v>
      </c>
      <c r="AX83" s="5">
        <v>3.9699000000000001E-4</v>
      </c>
      <c r="AY83" s="6">
        <v>5.5600000000000003E-5</v>
      </c>
      <c r="AZ83" s="6">
        <v>4.9599999999999999E-5</v>
      </c>
      <c r="BA83" s="6">
        <v>1.01E-5</v>
      </c>
      <c r="BB83" s="6">
        <v>8.7800000000000006E-6</v>
      </c>
      <c r="BC83" s="5">
        <v>2.4915000000000001E-4</v>
      </c>
      <c r="BD83" s="5">
        <v>2.7479000000000002E-4</v>
      </c>
      <c r="BE83" s="5">
        <v>2.0074999999999999E-2</v>
      </c>
      <c r="BF83" s="5">
        <v>2.4319E-2</v>
      </c>
      <c r="BG83" s="5">
        <v>5.2117999999999999E-4</v>
      </c>
      <c r="BH83" s="5">
        <v>3.7504999999999998E-4</v>
      </c>
      <c r="BI83" s="5">
        <v>1.6564999999999999E-4</v>
      </c>
      <c r="BJ83" s="6">
        <v>8.1600000000000005E-5</v>
      </c>
      <c r="BK83" s="6">
        <v>8.4900000000000004E-5</v>
      </c>
      <c r="BL83" s="6">
        <v>8.6100000000000006E-5</v>
      </c>
      <c r="BM83" s="5">
        <v>0.17362</v>
      </c>
      <c r="BN83" s="5">
        <v>2.1433000000000001E-2</v>
      </c>
      <c r="BO83" s="5">
        <v>5.3041999999999999E-2</v>
      </c>
      <c r="BP83" s="5">
        <v>5.1097999999999998E-2</v>
      </c>
      <c r="BQ83" s="5">
        <v>5.2069999999999998E-2</v>
      </c>
      <c r="BR83" s="5">
        <v>5.7441000000000002E-3</v>
      </c>
      <c r="BS83" s="5">
        <v>1.3751E-3</v>
      </c>
      <c r="BT83" s="5">
        <v>0.12155000000000001</v>
      </c>
      <c r="BU83" s="5">
        <v>2.2189E-2</v>
      </c>
      <c r="BV83" s="5">
        <v>20.652000000000001</v>
      </c>
      <c r="BW83" s="5">
        <v>12.281000000000001</v>
      </c>
      <c r="BX83" s="5">
        <v>3.3342999999999998</v>
      </c>
      <c r="BY83" s="5">
        <v>0.11665</v>
      </c>
      <c r="BZ83" s="5">
        <v>0.4</v>
      </c>
      <c r="CA83" s="5">
        <v>5</v>
      </c>
      <c r="CB83" s="5">
        <v>84.17</v>
      </c>
      <c r="CC83" s="5">
        <v>0.36699999999999999</v>
      </c>
      <c r="CD83" s="5">
        <v>18</v>
      </c>
      <c r="CE83" s="5">
        <v>2</v>
      </c>
      <c r="CF83" s="5">
        <v>3</v>
      </c>
      <c r="CG83" s="5">
        <v>18</v>
      </c>
      <c r="CH83" s="5">
        <v>46</v>
      </c>
      <c r="CI83" s="5">
        <v>0</v>
      </c>
      <c r="CJ83" s="5">
        <v>1058.5999999999999</v>
      </c>
      <c r="CK83" s="41">
        <v>1</v>
      </c>
      <c r="CL83" s="9">
        <f>K83/(((CG83*3600)+(CH83*60)+CI83)-((CO83*3600)+(CP83*60)+CQ83))</f>
        <v>0.31269168684422921</v>
      </c>
      <c r="CM83" s="9">
        <v>-1.2422</v>
      </c>
      <c r="CN83" s="9">
        <v>36.827199999999998</v>
      </c>
      <c r="CO83" s="5">
        <v>16</v>
      </c>
      <c r="CP83" s="5">
        <v>0</v>
      </c>
      <c r="CQ83" s="5">
        <v>48</v>
      </c>
      <c r="CR83" s="63">
        <v>25.59</v>
      </c>
      <c r="CS83" s="63">
        <v>259.89999999999998</v>
      </c>
      <c r="CT83" s="63" t="s">
        <v>69</v>
      </c>
      <c r="CU83" s="63">
        <v>0.77800925925925923</v>
      </c>
      <c r="CV83" s="63">
        <v>-70.2</v>
      </c>
      <c r="CW83" s="63">
        <v>83.1</v>
      </c>
      <c r="CX83" s="63">
        <v>3.7</v>
      </c>
      <c r="CY83" s="63">
        <v>364.8</v>
      </c>
      <c r="CZ83" s="63">
        <v>-2.2000000000000002</v>
      </c>
      <c r="DA83" s="63" t="s">
        <v>70</v>
      </c>
      <c r="DB83" s="63">
        <v>2.4</v>
      </c>
      <c r="DC83" s="63">
        <v>42.798000000000002</v>
      </c>
      <c r="DD83" s="63">
        <v>1.40815330623386</v>
      </c>
      <c r="DE83" s="5"/>
      <c r="DF83" s="5"/>
      <c r="DG83" s="5"/>
    </row>
    <row r="84" spans="1:111" s="77" customFormat="1">
      <c r="A84" s="110"/>
      <c r="I84" s="58">
        <v>0.24</v>
      </c>
      <c r="J84" s="74" t="s">
        <v>68</v>
      </c>
      <c r="K84" s="77">
        <v>5453.4</v>
      </c>
      <c r="L84" s="77">
        <v>56.6</v>
      </c>
      <c r="M84" s="78">
        <f t="shared" si="130"/>
        <v>1.4733833301410026</v>
      </c>
      <c r="N84" s="77">
        <v>1.4076999999999999E-2</v>
      </c>
      <c r="O84" s="77">
        <v>5.666E-3</v>
      </c>
      <c r="P84" s="77">
        <v>2.2186999999999998E-2</v>
      </c>
      <c r="Q84" s="77">
        <v>1.1332E-2</v>
      </c>
      <c r="R84" s="77">
        <v>3.6705000000000002E-3</v>
      </c>
      <c r="S84" s="77">
        <v>2.1578000000000001E-3</v>
      </c>
      <c r="T84" s="77">
        <v>2.7748999999999998E-3</v>
      </c>
      <c r="U84" s="77">
        <v>1.6182E-3</v>
      </c>
      <c r="V84" s="77">
        <v>2.0243000000000002</v>
      </c>
      <c r="W84" s="77">
        <v>1.5418000000000001</v>
      </c>
      <c r="X84" s="78">
        <v>1.7830999999999999</v>
      </c>
      <c r="Y84" s="77">
        <v>0.24129</v>
      </c>
      <c r="Z84" s="77">
        <v>0.67752999999999997</v>
      </c>
      <c r="AA84" s="77">
        <v>0.67979999999999996</v>
      </c>
      <c r="AB84" s="77">
        <v>0.67871000000000004</v>
      </c>
      <c r="AC84" s="77">
        <v>2.2761000000000001E-3</v>
      </c>
      <c r="AD84" s="77">
        <v>1.2297E-3</v>
      </c>
      <c r="AE84" s="77">
        <v>0.68359000000000003</v>
      </c>
      <c r="AF84" s="77">
        <v>2.4747000000000001E-4</v>
      </c>
      <c r="AG84" s="77">
        <v>0.70067999999999997</v>
      </c>
      <c r="AH84" s="77">
        <v>2.1524000000000001E-4</v>
      </c>
      <c r="AI84" s="77">
        <v>120</v>
      </c>
      <c r="AJ84" s="77">
        <v>0.83865000000000001</v>
      </c>
      <c r="AK84" s="77">
        <v>0.85260999999999998</v>
      </c>
      <c r="AL84" s="77">
        <v>0.84472999999999998</v>
      </c>
      <c r="AM84" s="77">
        <v>1.3956E-2</v>
      </c>
      <c r="AN84" s="77">
        <v>5.5559000000000001E-4</v>
      </c>
      <c r="AO84" s="77">
        <v>0.88378999999999996</v>
      </c>
      <c r="AP84" s="77">
        <v>9.7299999999999993E-5</v>
      </c>
      <c r="AQ84" s="77">
        <v>0.91796999999999995</v>
      </c>
      <c r="AR84" s="77">
        <v>3.01E-5</v>
      </c>
      <c r="AS84" s="77">
        <v>1.6998E-4</v>
      </c>
      <c r="AT84" s="77">
        <v>1.2188000000000001E-4</v>
      </c>
      <c r="AU84" s="77">
        <v>7.8955999999999991E-3</v>
      </c>
      <c r="AV84" s="77">
        <v>4.9893999999999997E-3</v>
      </c>
      <c r="AW84" s="77">
        <v>4.2625999999999997E-4</v>
      </c>
      <c r="AX84" s="77">
        <v>4.4208000000000002E-4</v>
      </c>
      <c r="AY84" s="77">
        <v>8.9699999999999998E-5</v>
      </c>
      <c r="AZ84" s="77">
        <v>5.3699999999999997E-5</v>
      </c>
      <c r="BA84" s="77">
        <v>2.6100000000000001E-5</v>
      </c>
      <c r="BB84" s="77">
        <v>1.2500000000000001E-5</v>
      </c>
      <c r="BC84" s="77">
        <v>8.3800000000000004E-5</v>
      </c>
      <c r="BD84" s="77">
        <v>5.5999999999999999E-5</v>
      </c>
      <c r="BE84" s="77">
        <v>8.2196000000000005E-3</v>
      </c>
      <c r="BF84" s="77">
        <v>5.3613999999999997E-3</v>
      </c>
      <c r="BG84" s="77">
        <v>4.6823999999999998E-4</v>
      </c>
      <c r="BH84" s="77">
        <v>4.0318999999999999E-4</v>
      </c>
      <c r="BI84" s="77">
        <v>1.1416E-4</v>
      </c>
      <c r="BJ84" s="77">
        <v>1.3024999999999999E-4</v>
      </c>
      <c r="BK84" s="77">
        <v>1.9000000000000001E-5</v>
      </c>
      <c r="BL84" s="77">
        <v>1.98E-5</v>
      </c>
      <c r="BM84" s="77">
        <v>4.8582E-3</v>
      </c>
      <c r="BN84" s="77">
        <v>1.848E-3</v>
      </c>
      <c r="BO84" s="77">
        <v>5.5985999999999996E-3</v>
      </c>
      <c r="BP84" s="77">
        <v>3.1622999999999998E-3</v>
      </c>
      <c r="BQ84" s="77">
        <v>4.3804999999999998E-3</v>
      </c>
      <c r="BR84" s="77">
        <v>2.3543000000000001E-3</v>
      </c>
      <c r="BS84" s="77">
        <v>1.7228E-3</v>
      </c>
      <c r="BT84" s="77">
        <v>4.7773999999999999E-4</v>
      </c>
      <c r="BU84" s="77">
        <v>2.9929000000000002E-3</v>
      </c>
      <c r="BV84" s="77">
        <v>6.0446999999999997</v>
      </c>
      <c r="BW84" s="77">
        <v>4.7073999999999998</v>
      </c>
      <c r="BX84" s="77">
        <v>1.1091</v>
      </c>
      <c r="BY84" s="77">
        <v>0.16231000000000001</v>
      </c>
      <c r="BZ84" s="77">
        <v>0.6</v>
      </c>
      <c r="CA84" s="77">
        <v>4</v>
      </c>
      <c r="CB84" s="77">
        <v>56.585000000000001</v>
      </c>
      <c r="CC84" s="77">
        <v>0.34599999999999997</v>
      </c>
      <c r="CD84" s="77">
        <v>20</v>
      </c>
      <c r="CE84" s="77">
        <v>59</v>
      </c>
      <c r="CF84" s="77">
        <v>18</v>
      </c>
      <c r="CG84" s="77">
        <v>21</v>
      </c>
      <c r="CH84" s="77">
        <v>9</v>
      </c>
      <c r="CI84" s="77">
        <v>43</v>
      </c>
      <c r="CJ84" s="77">
        <v>368.55</v>
      </c>
      <c r="CK84" s="77">
        <v>1</v>
      </c>
      <c r="CL84" s="9">
        <f>K84/(((CG84*3600)+(CH84*60)+CI84)-((CO84*3600)+(CP84*60)+CQ84))</f>
        <v>0.29422174264904233</v>
      </c>
      <c r="CM84" s="77">
        <v>-28.621120000000001</v>
      </c>
      <c r="CN84" s="77">
        <v>25.235230000000001</v>
      </c>
      <c r="CO84" s="77">
        <v>16</v>
      </c>
      <c r="CP84" s="77">
        <v>0</v>
      </c>
      <c r="CQ84" s="77">
        <v>48</v>
      </c>
      <c r="CR84" s="77">
        <v>47.58</v>
      </c>
      <c r="CS84" s="77">
        <v>225.5</v>
      </c>
      <c r="CT84" s="77" t="s">
        <v>69</v>
      </c>
      <c r="CU84" s="77">
        <v>0.88186342592592593</v>
      </c>
      <c r="CV84" s="77">
        <v>831.5</v>
      </c>
      <c r="CW84" s="77">
        <v>55</v>
      </c>
      <c r="CX84" s="77">
        <v>0.9</v>
      </c>
      <c r="CY84" s="77">
        <v>322.2</v>
      </c>
      <c r="CZ84" s="77">
        <v>-44.7</v>
      </c>
      <c r="DA84" s="77" t="s">
        <v>83</v>
      </c>
      <c r="DC84" s="77">
        <v>54.244999999999997</v>
      </c>
      <c r="DD84" s="77">
        <v>1.0196760908412801</v>
      </c>
    </row>
    <row r="85" spans="1:111" s="77" customFormat="1">
      <c r="A85" s="110"/>
      <c r="E85" s="141"/>
      <c r="F85" s="141"/>
      <c r="G85" s="141"/>
      <c r="H85" s="141"/>
      <c r="I85" s="111"/>
      <c r="J85" s="74"/>
      <c r="M85" s="78"/>
      <c r="X85" s="78">
        <f>AVERAGE(X81:X84)</f>
        <v>2.1957</v>
      </c>
      <c r="Y85" s="78">
        <f>AVERAGE(Y81:Y84)</f>
        <v>0.13351974999999999</v>
      </c>
      <c r="CL85" s="58"/>
    </row>
    <row r="86" spans="1:111">
      <c r="A86" s="51">
        <v>41647</v>
      </c>
      <c r="B86" s="5">
        <v>-1.3</v>
      </c>
      <c r="C86" s="5">
        <v>147.6</v>
      </c>
      <c r="D86" s="5">
        <v>18.7</v>
      </c>
      <c r="E86" s="222">
        <v>-3.4</v>
      </c>
      <c r="F86" s="222">
        <v>-43.5</v>
      </c>
      <c r="G86" s="222">
        <v>-10.3</v>
      </c>
      <c r="H86" s="222">
        <f>(E86^2+F86^2+G86^2)^0.5</f>
        <v>44.831908279706319</v>
      </c>
      <c r="I86" s="5">
        <v>0.11</v>
      </c>
      <c r="J86" s="27" t="s">
        <v>56</v>
      </c>
      <c r="K86" s="1">
        <v>1749.7</v>
      </c>
      <c r="L86" s="9">
        <v>123.6</v>
      </c>
      <c r="M86" s="45">
        <f t="shared" si="130"/>
        <v>1.9095630919645583</v>
      </c>
      <c r="N86" s="37">
        <v>2.1769E-2</v>
      </c>
      <c r="O86" s="9">
        <v>6.0324000000000003E-3</v>
      </c>
      <c r="P86" s="5">
        <v>3.5890999999999999E-2</v>
      </c>
      <c r="Q86" s="5">
        <v>1.2064999999999999E-2</v>
      </c>
      <c r="R86" s="5">
        <v>3.0925000000000002E-3</v>
      </c>
      <c r="S86" s="5">
        <v>1.8289000000000001E-3</v>
      </c>
      <c r="T86" s="5">
        <v>3.1489E-3</v>
      </c>
      <c r="U86" s="5">
        <v>1.8619000000000001E-3</v>
      </c>
      <c r="V86" s="5">
        <v>1.9157</v>
      </c>
      <c r="W86" s="5">
        <v>1.62</v>
      </c>
      <c r="X86" s="45">
        <v>1.7679</v>
      </c>
      <c r="Y86" s="5">
        <v>0.14787</v>
      </c>
      <c r="Z86" s="5">
        <v>0.52246999999999999</v>
      </c>
      <c r="AA86" s="5">
        <v>0.52715999999999996</v>
      </c>
      <c r="AB86" s="5">
        <v>0.52368000000000003</v>
      </c>
      <c r="AC86" s="5">
        <v>4.6866E-3</v>
      </c>
      <c r="AD86" s="5">
        <v>3.1771E-3</v>
      </c>
      <c r="AE86" s="5">
        <v>0.52734000000000003</v>
      </c>
      <c r="AF86" s="5">
        <v>4.2481000000000002E-4</v>
      </c>
      <c r="AG86" s="5">
        <v>0.53466999999999998</v>
      </c>
      <c r="AH86" s="6">
        <v>9.0500000000000004E-5</v>
      </c>
      <c r="AI86" s="5">
        <v>120</v>
      </c>
      <c r="AJ86" s="5">
        <v>0.52053000000000005</v>
      </c>
      <c r="AK86" s="5">
        <v>0.53061000000000003</v>
      </c>
      <c r="AL86" s="5">
        <v>0.52734000000000003</v>
      </c>
      <c r="AM86" s="5">
        <v>1.0082000000000001E-2</v>
      </c>
      <c r="AN86" s="5">
        <v>3.2096999999999998E-3</v>
      </c>
      <c r="AO86" s="5">
        <v>0.53710999999999998</v>
      </c>
      <c r="AP86" s="5">
        <v>6.8402000000000003E-4</v>
      </c>
      <c r="AQ86" s="5">
        <v>0.58104999999999996</v>
      </c>
      <c r="AR86" s="5">
        <v>1.0409E-4</v>
      </c>
      <c r="AS86" s="5">
        <v>3.7314999999999999E-4</v>
      </c>
      <c r="AT86" s="5">
        <v>1.7003999999999999E-4</v>
      </c>
      <c r="AU86" s="5">
        <v>4.1964999999999997E-3</v>
      </c>
      <c r="AV86" s="5">
        <v>4.1542000000000003E-3</v>
      </c>
      <c r="AW86" s="5">
        <v>3.5555999999999999E-4</v>
      </c>
      <c r="AX86" s="5">
        <v>3.7395000000000001E-4</v>
      </c>
      <c r="AY86" s="6">
        <v>6.9300000000000004E-5</v>
      </c>
      <c r="AZ86" s="6">
        <v>9.09E-5</v>
      </c>
      <c r="BA86" s="6">
        <v>3.4600000000000001E-5</v>
      </c>
      <c r="BB86" s="6">
        <v>2.34E-5</v>
      </c>
      <c r="BC86" s="5">
        <v>4.1907000000000001E-4</v>
      </c>
      <c r="BD86" s="5">
        <v>3.1801000000000003E-4</v>
      </c>
      <c r="BE86" s="5">
        <v>5.1492999999999999E-3</v>
      </c>
      <c r="BF86" s="5">
        <v>3.7087000000000001E-3</v>
      </c>
      <c r="BG86" s="5">
        <v>5.8250999999999995E-4</v>
      </c>
      <c r="BH86" s="5">
        <v>4.8226999999999998E-4</v>
      </c>
      <c r="BI86" s="5">
        <v>1.3520000000000001E-4</v>
      </c>
      <c r="BJ86" s="5">
        <v>1.4071999999999999E-4</v>
      </c>
      <c r="BK86" s="6">
        <v>2.58E-5</v>
      </c>
      <c r="BL86" s="6">
        <v>1.7200000000000001E-5</v>
      </c>
      <c r="BM86" s="5">
        <v>8.7793999999999997E-3</v>
      </c>
      <c r="BN86" s="5">
        <v>2.0977000000000001E-3</v>
      </c>
      <c r="BO86" s="5">
        <v>4.8148000000000002E-3</v>
      </c>
      <c r="BP86" s="5">
        <v>4.8216999999999999E-3</v>
      </c>
      <c r="BQ86" s="5">
        <v>4.8181999999999999E-3</v>
      </c>
      <c r="BR86" s="5">
        <v>1.4165E-3</v>
      </c>
      <c r="BS86" s="6">
        <v>4.8400000000000002E-6</v>
      </c>
      <c r="BT86" s="5">
        <v>3.9611999999999998E-3</v>
      </c>
      <c r="BU86" s="5">
        <v>2.5311999999999999E-3</v>
      </c>
      <c r="BV86" s="5">
        <v>11.606</v>
      </c>
      <c r="BW86" s="5">
        <v>7.8949999999999996</v>
      </c>
      <c r="BX86" s="5">
        <v>1.8221000000000001</v>
      </c>
      <c r="BY86" s="5">
        <v>3.8246000000000002E-2</v>
      </c>
      <c r="BZ86" s="5">
        <v>0.5</v>
      </c>
      <c r="CA86" s="5">
        <v>1.5</v>
      </c>
      <c r="CB86" s="5">
        <v>124.22</v>
      </c>
      <c r="CC86" s="5">
        <v>0.35799999999999998</v>
      </c>
      <c r="CD86" s="5">
        <v>17</v>
      </c>
      <c r="CE86" s="5">
        <v>47</v>
      </c>
      <c r="CF86" s="5">
        <v>53</v>
      </c>
      <c r="CG86" s="5">
        <v>18</v>
      </c>
      <c r="CH86" s="5">
        <v>39</v>
      </c>
      <c r="CI86" s="5">
        <v>41</v>
      </c>
      <c r="CJ86" s="5">
        <v>426.6</v>
      </c>
      <c r="CK86" s="41">
        <v>1</v>
      </c>
      <c r="CL86" s="9">
        <f>K86/(((CG86*3600)+(CH86*60)+CI86)-((CO86*3600)+(CP86*60)+CQ86))</f>
        <v>0.30984593589516557</v>
      </c>
      <c r="CM86" s="9">
        <v>7.5354700000000001</v>
      </c>
      <c r="CN86" s="9">
        <v>134.54701</v>
      </c>
      <c r="CO86" s="5">
        <v>17</v>
      </c>
      <c r="CP86" s="5">
        <v>5</v>
      </c>
      <c r="CQ86" s="5">
        <v>34</v>
      </c>
      <c r="CR86" s="5"/>
      <c r="CS86" s="5"/>
      <c r="CT86" s="41"/>
      <c r="CU86" s="5"/>
      <c r="CV86" s="5"/>
      <c r="CW86" s="5"/>
      <c r="CX86" s="5"/>
      <c r="CY86" s="5"/>
      <c r="CZ86" s="5"/>
      <c r="DA86" s="41"/>
      <c r="DB86" s="5"/>
      <c r="DC86" s="41">
        <v>14.823</v>
      </c>
      <c r="DD86" s="63">
        <v>1.68494628945281</v>
      </c>
      <c r="DE86" s="5"/>
      <c r="DF86" s="5"/>
      <c r="DG86" s="5"/>
    </row>
    <row r="87" spans="1:111" s="7" customFormat="1">
      <c r="A87" s="57"/>
      <c r="B87" s="58"/>
      <c r="C87" s="58"/>
      <c r="D87" s="58"/>
      <c r="E87" s="58"/>
      <c r="F87" s="58"/>
      <c r="G87" s="58"/>
      <c r="H87" s="58"/>
      <c r="I87" s="58">
        <v>0.11</v>
      </c>
      <c r="J87" s="40" t="s">
        <v>67</v>
      </c>
      <c r="K87" s="7">
        <v>2525.1</v>
      </c>
      <c r="L87" s="58">
        <v>36.5</v>
      </c>
      <c r="M87" s="62">
        <f t="shared" si="130"/>
        <v>2.4380729471425782</v>
      </c>
      <c r="N87" s="61">
        <v>4.9453999999999998E-2</v>
      </c>
      <c r="O87" s="58">
        <v>4.4049999999999999E-2</v>
      </c>
      <c r="P87" s="58">
        <v>6.8275000000000002E-2</v>
      </c>
      <c r="Q87" s="58">
        <v>8.8099999999999998E-2</v>
      </c>
      <c r="R87" s="58">
        <v>9.4284999999999994E-3</v>
      </c>
      <c r="S87" s="58">
        <v>5.5522000000000002E-3</v>
      </c>
      <c r="T87" s="58">
        <v>1.1155999999999999E-2</v>
      </c>
      <c r="U87" s="58">
        <v>6.6423999999999997E-3</v>
      </c>
      <c r="V87" s="58">
        <v>1.3376999999999999</v>
      </c>
      <c r="W87" s="58">
        <v>1.5828</v>
      </c>
      <c r="X87" s="62">
        <v>1.4602999999999999</v>
      </c>
      <c r="Y87" s="58">
        <v>0.12254</v>
      </c>
      <c r="Z87" s="58">
        <v>0.40609000000000001</v>
      </c>
      <c r="AA87" s="58">
        <v>0.42212</v>
      </c>
      <c r="AB87" s="58">
        <v>0.41016000000000002</v>
      </c>
      <c r="AC87" s="58">
        <v>1.6031E-2</v>
      </c>
      <c r="AD87" s="58">
        <v>1.3813E-3</v>
      </c>
      <c r="AE87" s="58">
        <v>0.41016000000000002</v>
      </c>
      <c r="AF87" s="58">
        <v>5.0942000000000001E-3</v>
      </c>
      <c r="AG87" s="58">
        <v>0.41992000000000002</v>
      </c>
      <c r="AH87" s="58">
        <v>9.7853000000000002E-4</v>
      </c>
      <c r="AI87" s="58">
        <v>120</v>
      </c>
      <c r="AJ87" s="58">
        <v>0.40304000000000001</v>
      </c>
      <c r="AK87" s="58">
        <v>0.43254999999999999</v>
      </c>
      <c r="AL87" s="58">
        <v>0.41992000000000002</v>
      </c>
      <c r="AM87" s="58">
        <v>2.9517999999999999E-2</v>
      </c>
      <c r="AN87" s="58">
        <v>1.6181000000000001E-2</v>
      </c>
      <c r="AO87" s="58">
        <v>0.43457000000000001</v>
      </c>
      <c r="AP87" s="58">
        <v>4.2008999999999996E-3</v>
      </c>
      <c r="AQ87" s="58">
        <v>0.46875</v>
      </c>
      <c r="AR87" s="58">
        <v>2.5528E-3</v>
      </c>
      <c r="AS87" s="58">
        <v>2.2539999999999999E-3</v>
      </c>
      <c r="AT87" s="58">
        <v>2.7453999999999998E-3</v>
      </c>
      <c r="AU87" s="58">
        <v>1.763E-2</v>
      </c>
      <c r="AV87" s="58">
        <v>1.1227000000000001E-2</v>
      </c>
      <c r="AW87" s="58">
        <v>1.7841000000000001E-3</v>
      </c>
      <c r="AX87" s="58">
        <v>1.057E-3</v>
      </c>
      <c r="AY87" s="58">
        <v>5.0662999999999999E-4</v>
      </c>
      <c r="AZ87" s="58">
        <v>7.6090999999999995E-4</v>
      </c>
      <c r="BA87" s="58">
        <v>3.2788000000000001E-4</v>
      </c>
      <c r="BB87" s="58">
        <v>2.3907999999999999E-4</v>
      </c>
      <c r="BC87" s="58">
        <v>5.1907000000000003E-3</v>
      </c>
      <c r="BD87" s="58">
        <v>3.4204000000000001E-3</v>
      </c>
      <c r="BE87" s="58">
        <v>1.8540999999999998E-2</v>
      </c>
      <c r="BF87" s="58">
        <v>1.993E-2</v>
      </c>
      <c r="BG87" s="58">
        <v>1.5070999999999999E-3</v>
      </c>
      <c r="BH87" s="58">
        <v>1.3186999999999999E-3</v>
      </c>
      <c r="BI87" s="58">
        <v>6.9707000000000005E-4</v>
      </c>
      <c r="BJ87" s="58">
        <v>7.8949000000000001E-4</v>
      </c>
      <c r="BK87" s="58">
        <v>1.6578E-4</v>
      </c>
      <c r="BL87" s="58">
        <v>1.8342E-4</v>
      </c>
      <c r="BM87" s="58">
        <v>4.6262999999999999E-2</v>
      </c>
      <c r="BN87" s="58">
        <v>8.2298999999999997E-2</v>
      </c>
      <c r="BO87" s="58">
        <v>2.9079000000000001E-2</v>
      </c>
      <c r="BP87" s="58">
        <v>4.0066999999999998E-2</v>
      </c>
      <c r="BQ87" s="58">
        <v>3.4573E-2</v>
      </c>
      <c r="BR87" s="58">
        <v>0.10222000000000001</v>
      </c>
      <c r="BS87" s="58">
        <v>7.7695999999999998E-3</v>
      </c>
      <c r="BT87" s="58">
        <v>1.1690000000000001E-2</v>
      </c>
      <c r="BU87" s="58">
        <v>0.13123000000000001</v>
      </c>
      <c r="BV87" s="58">
        <v>7.2412999999999998</v>
      </c>
      <c r="BW87" s="58">
        <v>10.271000000000001</v>
      </c>
      <c r="BX87" s="58">
        <v>1.3381000000000001</v>
      </c>
      <c r="BY87" s="58">
        <v>0.26212000000000002</v>
      </c>
      <c r="BZ87" s="58">
        <v>0.4</v>
      </c>
      <c r="CA87" s="58">
        <v>2.5</v>
      </c>
      <c r="CB87" s="58">
        <v>34.399000000000001</v>
      </c>
      <c r="CC87" s="58">
        <v>0.35199999999999998</v>
      </c>
      <c r="CD87" s="58">
        <v>18</v>
      </c>
      <c r="CE87" s="58">
        <v>33</v>
      </c>
      <c r="CF87" s="58">
        <v>14</v>
      </c>
      <c r="CG87" s="58">
        <v>19</v>
      </c>
      <c r="CH87" s="58">
        <v>25</v>
      </c>
      <c r="CI87" s="58">
        <v>7</v>
      </c>
      <c r="CJ87" s="58">
        <v>276.04000000000002</v>
      </c>
      <c r="CK87" s="64">
        <v>1</v>
      </c>
      <c r="CL87" s="58">
        <f>K87/(((CG87*3600)+(CH87*60)+CI87)-((CO87*3600)+(CP87*60)+CQ87))</f>
        <v>0.30157649587961305</v>
      </c>
      <c r="CM87" s="58">
        <v>-19.934799999999999</v>
      </c>
      <c r="CN87" s="58">
        <v>134.3295</v>
      </c>
      <c r="CO87" s="58">
        <v>17</v>
      </c>
      <c r="CP87" s="58">
        <v>5</v>
      </c>
      <c r="CQ87" s="58">
        <v>34</v>
      </c>
      <c r="CR87" s="58"/>
      <c r="CS87" s="58"/>
      <c r="CT87" s="64"/>
      <c r="CU87" s="58"/>
      <c r="CV87" s="58"/>
      <c r="CW87" s="58"/>
      <c r="CX87" s="58"/>
      <c r="CY87" s="58"/>
      <c r="CZ87" s="58"/>
      <c r="DA87" s="64"/>
      <c r="DB87" s="58"/>
      <c r="DC87" s="64">
        <v>26.257000000000001</v>
      </c>
      <c r="DD87" s="77">
        <v>2.5415158824100001</v>
      </c>
      <c r="DE87" s="58"/>
      <c r="DF87" s="58"/>
      <c r="DG87" s="58"/>
    </row>
    <row r="88" spans="1:111" s="4" customFormat="1">
      <c r="A88" s="211"/>
      <c r="B88" s="9"/>
      <c r="C88" s="9"/>
      <c r="D88" s="9"/>
      <c r="E88" s="111"/>
      <c r="F88" s="111"/>
      <c r="G88" s="111"/>
      <c r="H88" s="111"/>
      <c r="I88" s="111"/>
      <c r="J88" s="29"/>
      <c r="L88" s="9"/>
      <c r="M88" s="45"/>
      <c r="N88" s="9"/>
      <c r="O88" s="9"/>
      <c r="P88" s="9"/>
      <c r="Q88" s="9"/>
      <c r="R88" s="9"/>
      <c r="S88" s="9"/>
      <c r="T88" s="9"/>
      <c r="U88" s="9"/>
      <c r="V88" s="9"/>
      <c r="W88" s="9"/>
      <c r="X88" s="45">
        <f>AVERAGE(X86:X87)</f>
        <v>1.6141000000000001</v>
      </c>
      <c r="Y88" s="45">
        <f>AVERAGE(Y86:Y87)</f>
        <v>0.13520499999999999</v>
      </c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31"/>
      <c r="CL88" s="9"/>
      <c r="CM88" s="9"/>
      <c r="CN88" s="9"/>
      <c r="CO88" s="9"/>
      <c r="CP88" s="9"/>
      <c r="CQ88" s="9"/>
      <c r="CR88" s="9"/>
      <c r="CS88" s="9"/>
      <c r="CT88" s="31"/>
      <c r="CU88" s="9"/>
      <c r="CV88" s="9"/>
      <c r="CW88" s="9"/>
      <c r="CX88" s="9"/>
      <c r="CY88" s="9"/>
      <c r="CZ88" s="9"/>
      <c r="DA88" s="31"/>
      <c r="DB88" s="9"/>
      <c r="DC88" s="31"/>
      <c r="DD88" s="95"/>
      <c r="DE88" s="9"/>
      <c r="DF88" s="9"/>
      <c r="DG88" s="9"/>
    </row>
    <row r="89" spans="1:111" s="217" customFormat="1">
      <c r="A89" s="216">
        <v>41631</v>
      </c>
      <c r="B89" s="217">
        <v>39.5</v>
      </c>
      <c r="C89" s="217">
        <v>2</v>
      </c>
      <c r="D89" s="217">
        <v>34.299999999999997</v>
      </c>
      <c r="E89" s="222">
        <v>-1.1000000000000001</v>
      </c>
      <c r="F89" s="222">
        <v>11.4</v>
      </c>
      <c r="G89" s="222">
        <v>-9.9</v>
      </c>
      <c r="H89" s="222">
        <f>(E89^2+F89^2+G89^2)^0.5</f>
        <v>15.138692149588088</v>
      </c>
      <c r="I89" s="95">
        <v>0.43</v>
      </c>
      <c r="J89" s="101" t="s">
        <v>50</v>
      </c>
      <c r="K89" s="217">
        <v>764.1</v>
      </c>
      <c r="L89" s="217">
        <v>304.7</v>
      </c>
      <c r="M89" s="218">
        <f t="shared" si="130"/>
        <v>1.5814777327935223</v>
      </c>
      <c r="N89" s="217">
        <v>0.25917000000000001</v>
      </c>
      <c r="O89" s="217">
        <v>5.9520999999999998E-2</v>
      </c>
      <c r="P89" s="217">
        <v>0.33883000000000002</v>
      </c>
      <c r="Q89" s="217">
        <v>0.11904000000000001</v>
      </c>
      <c r="R89" s="217">
        <v>8.4635999999999999E-3</v>
      </c>
      <c r="S89" s="217">
        <v>5.0198999999999999E-3</v>
      </c>
      <c r="T89" s="217">
        <v>9.9384E-3</v>
      </c>
      <c r="U89" s="217">
        <v>5.9709999999999997E-3</v>
      </c>
      <c r="V89" s="217">
        <v>1.5920000000000001</v>
      </c>
      <c r="W89" s="217">
        <v>1.2323</v>
      </c>
      <c r="X89" s="218">
        <v>1.4121999999999999</v>
      </c>
      <c r="Y89" s="217">
        <v>0.17988000000000001</v>
      </c>
      <c r="Z89" s="217">
        <v>0.62556</v>
      </c>
      <c r="AA89" s="217">
        <v>0.64271999999999996</v>
      </c>
      <c r="AB89" s="217">
        <v>0.63231999999999999</v>
      </c>
      <c r="AC89" s="217">
        <v>1.7163999999999999E-2</v>
      </c>
      <c r="AD89" s="217">
        <v>1.8356000000000001E-2</v>
      </c>
      <c r="AE89" s="217">
        <v>0.63476999999999995</v>
      </c>
      <c r="AF89" s="217">
        <v>8.9934999999999998E-3</v>
      </c>
      <c r="AG89" s="217">
        <v>0.64697000000000005</v>
      </c>
      <c r="AH89" s="217">
        <v>2.0506999999999999E-3</v>
      </c>
      <c r="AI89" s="217">
        <v>80</v>
      </c>
      <c r="AJ89" s="217">
        <v>0.73173999999999995</v>
      </c>
      <c r="AK89" s="217">
        <v>0.73290999999999995</v>
      </c>
      <c r="AL89" s="217">
        <v>0.73241999999999996</v>
      </c>
      <c r="AM89" s="217">
        <v>1.1647999999999999E-3</v>
      </c>
      <c r="AN89" s="217">
        <v>0.11124000000000001</v>
      </c>
      <c r="AO89" s="217">
        <v>0.89844000000000002</v>
      </c>
      <c r="AP89" s="217">
        <v>1.6635E-3</v>
      </c>
      <c r="AQ89" s="217">
        <v>1.2598</v>
      </c>
      <c r="AR89" s="217">
        <v>3.7783000000000001E-4</v>
      </c>
      <c r="AS89" s="217">
        <v>6.3496999999999998E-3</v>
      </c>
      <c r="AT89" s="217">
        <v>1.3917000000000001E-2</v>
      </c>
      <c r="AU89" s="217">
        <v>5.0187000000000002E-2</v>
      </c>
      <c r="AV89" s="217">
        <v>5.2519999999999997E-2</v>
      </c>
      <c r="AW89" s="217">
        <v>7.9375000000000001E-3</v>
      </c>
      <c r="AX89" s="217">
        <v>1.2947E-2</v>
      </c>
      <c r="AY89" s="217">
        <v>1.9954E-3</v>
      </c>
      <c r="AZ89" s="217">
        <v>4.9240000000000004E-3</v>
      </c>
      <c r="BA89" s="217">
        <v>4.2622E-4</v>
      </c>
      <c r="BB89" s="217">
        <v>8.3285E-4</v>
      </c>
      <c r="BC89" s="217">
        <v>1.4403E-3</v>
      </c>
      <c r="BD89" s="217">
        <v>2.3481000000000001E-3</v>
      </c>
      <c r="BE89" s="217">
        <v>6.8682000000000007E-2</v>
      </c>
      <c r="BF89" s="217">
        <v>5.2373000000000003E-2</v>
      </c>
      <c r="BG89" s="217">
        <v>3.2642000000000001E-3</v>
      </c>
      <c r="BH89" s="217">
        <v>2.2702E-3</v>
      </c>
      <c r="BI89" s="217">
        <v>5.6955000000000005E-4</v>
      </c>
      <c r="BJ89" s="217">
        <v>5.8087999999999998E-4</v>
      </c>
      <c r="BK89" s="217">
        <v>9.0656000000000005E-4</v>
      </c>
      <c r="BL89" s="217">
        <v>2.1597000000000001E-3</v>
      </c>
      <c r="BM89" s="217">
        <v>0.32246999999999998</v>
      </c>
      <c r="BN89" s="217">
        <v>0.88148000000000004</v>
      </c>
      <c r="BO89" s="217">
        <v>4.2112999999999998E-2</v>
      </c>
      <c r="BP89" s="217">
        <v>0.13100999999999999</v>
      </c>
      <c r="BQ89" s="217">
        <v>8.6558999999999997E-2</v>
      </c>
      <c r="BR89" s="217">
        <v>0.28904000000000002</v>
      </c>
      <c r="BS89" s="217">
        <v>6.2856999999999996E-2</v>
      </c>
      <c r="BT89" s="217">
        <v>0.23591000000000001</v>
      </c>
      <c r="BU89" s="217">
        <v>0.92766000000000004</v>
      </c>
      <c r="BV89" s="217">
        <v>40.033999999999999</v>
      </c>
      <c r="BW89" s="217">
        <v>27.597999999999999</v>
      </c>
      <c r="BX89" s="217">
        <v>3.7254</v>
      </c>
      <c r="BY89" s="217">
        <v>1.8307</v>
      </c>
      <c r="BZ89" s="217">
        <v>0.45</v>
      </c>
      <c r="CA89" s="217">
        <v>7</v>
      </c>
      <c r="CB89" s="217">
        <v>307.55</v>
      </c>
      <c r="CC89" s="217">
        <v>0.34799999999999998</v>
      </c>
      <c r="CD89" s="217">
        <v>8</v>
      </c>
      <c r="CE89" s="217">
        <v>15</v>
      </c>
      <c r="CF89" s="217">
        <v>35</v>
      </c>
      <c r="CG89" s="217">
        <v>8</v>
      </c>
      <c r="CH89" s="217">
        <v>56</v>
      </c>
      <c r="CI89" s="217">
        <v>43</v>
      </c>
      <c r="CJ89" s="217">
        <v>308.95</v>
      </c>
      <c r="CK89" s="217">
        <v>1</v>
      </c>
      <c r="CL89" s="48">
        <f>K89/(((CG89*3600)+(CH89*60)+CI89)-((CO89*3600)+(CP89*60)+CQ89))</f>
        <v>0.4942432082794308</v>
      </c>
      <c r="CM89" s="48">
        <v>35.805230000000002</v>
      </c>
      <c r="CN89" s="48">
        <v>9.3230199999999996</v>
      </c>
      <c r="CO89" s="217">
        <v>8</v>
      </c>
      <c r="CP89" s="217">
        <v>30</v>
      </c>
      <c r="CQ89" s="217">
        <v>57</v>
      </c>
      <c r="CR89" s="217">
        <v>4.24</v>
      </c>
      <c r="CS89" s="217">
        <v>122.7</v>
      </c>
      <c r="CT89" s="101" t="s">
        <v>87</v>
      </c>
      <c r="CU89" s="219">
        <v>0.37245370370370368</v>
      </c>
      <c r="CV89" s="217">
        <v>-81.2</v>
      </c>
      <c r="CW89" s="217">
        <v>305.89999999999998</v>
      </c>
      <c r="CX89" s="217">
        <v>0.6</v>
      </c>
      <c r="CY89" s="217">
        <v>315.5</v>
      </c>
      <c r="CZ89" s="217">
        <v>-61.8</v>
      </c>
      <c r="DA89" s="217" t="s">
        <v>88</v>
      </c>
      <c r="DB89" s="217">
        <v>1.5</v>
      </c>
      <c r="DC89" s="101">
        <v>74.337000000000003</v>
      </c>
    </row>
    <row r="90" spans="1:111" s="63" customFormat="1">
      <c r="A90" s="67"/>
      <c r="E90" s="95"/>
      <c r="F90" s="95"/>
      <c r="G90" s="95"/>
      <c r="H90" s="95"/>
      <c r="I90" s="63">
        <v>0.43</v>
      </c>
      <c r="J90" s="66" t="s">
        <v>49</v>
      </c>
      <c r="K90" s="63">
        <v>1394.4</v>
      </c>
      <c r="L90" s="63">
        <v>226.2</v>
      </c>
      <c r="M90" s="76">
        <f t="shared" si="130"/>
        <v>2.1671759530156254</v>
      </c>
      <c r="N90" s="63">
        <v>0.14913000000000001</v>
      </c>
      <c r="O90" s="63">
        <v>3.6116000000000002E-2</v>
      </c>
      <c r="P90" s="63">
        <v>0.23641000000000001</v>
      </c>
      <c r="Q90" s="63">
        <v>7.2233000000000006E-2</v>
      </c>
      <c r="R90" s="63">
        <v>7.7815999999999996E-3</v>
      </c>
      <c r="S90" s="63">
        <v>4.6056999999999999E-3</v>
      </c>
      <c r="T90" s="63">
        <v>1.3261E-2</v>
      </c>
      <c r="U90" s="63">
        <v>7.7822000000000004E-3</v>
      </c>
      <c r="V90" s="63">
        <v>2.7067999999999999</v>
      </c>
      <c r="W90" s="63">
        <v>1.9147000000000001</v>
      </c>
      <c r="X90" s="76">
        <v>2.3108</v>
      </c>
      <c r="Y90" s="63">
        <v>0.39606999999999998</v>
      </c>
      <c r="Z90" s="63">
        <v>0.46035999999999999</v>
      </c>
      <c r="AA90" s="63">
        <v>0.46153</v>
      </c>
      <c r="AB90" s="63">
        <v>0.46143000000000001</v>
      </c>
      <c r="AC90" s="63">
        <v>1.1654E-3</v>
      </c>
      <c r="AD90" s="63">
        <v>0.21049999999999999</v>
      </c>
      <c r="AE90" s="63">
        <v>0.47119</v>
      </c>
      <c r="AF90" s="63">
        <v>2.9252000000000002E-3</v>
      </c>
      <c r="AG90" s="63">
        <v>0.47852</v>
      </c>
      <c r="AH90" s="63">
        <v>2.4160000000000002E-3</v>
      </c>
      <c r="AI90" s="63">
        <v>80</v>
      </c>
      <c r="AJ90" s="63">
        <v>0.45839999999999997</v>
      </c>
      <c r="AK90" s="63">
        <v>0.45931</v>
      </c>
      <c r="AL90" s="63">
        <v>0.45898</v>
      </c>
      <c r="AM90" s="63">
        <v>9.1520999999999996E-4</v>
      </c>
      <c r="AN90" s="63">
        <v>0.2223</v>
      </c>
      <c r="AO90" s="63">
        <v>0.50780999999999998</v>
      </c>
      <c r="AP90" s="63">
        <v>3.6441999999999998E-3</v>
      </c>
      <c r="AQ90" s="63">
        <v>0.99609000000000003</v>
      </c>
      <c r="AR90" s="63">
        <v>1.6574E-4</v>
      </c>
      <c r="AS90" s="63">
        <v>1.4702999999999999E-3</v>
      </c>
      <c r="AT90" s="63">
        <v>1.7745E-3</v>
      </c>
      <c r="AU90" s="63">
        <v>7.4837000000000002E-3</v>
      </c>
      <c r="AV90" s="63">
        <v>7.5437000000000004E-3</v>
      </c>
      <c r="AW90" s="63">
        <v>8.4440999999999997E-4</v>
      </c>
      <c r="AX90" s="63">
        <v>7.6124999999999999E-4</v>
      </c>
      <c r="AY90" s="63">
        <v>3.3784E-4</v>
      </c>
      <c r="AZ90" s="63">
        <v>3.0045000000000001E-4</v>
      </c>
      <c r="BA90" s="63">
        <v>2.0034999999999999E-4</v>
      </c>
      <c r="BB90" s="63">
        <v>1.8760000000000001E-4</v>
      </c>
      <c r="BC90" s="63">
        <v>2.3590999999999998E-3</v>
      </c>
      <c r="BD90" s="63">
        <v>2.7274999999999999E-3</v>
      </c>
      <c r="BE90" s="63">
        <v>2.3054000000000002E-2</v>
      </c>
      <c r="BF90" s="63">
        <v>2.2405000000000001E-2</v>
      </c>
      <c r="BG90" s="63">
        <v>9.2979E-4</v>
      </c>
      <c r="BH90" s="63">
        <v>1.2352000000000001E-3</v>
      </c>
      <c r="BI90" s="63">
        <v>4.4272000000000002E-4</v>
      </c>
      <c r="BJ90" s="63">
        <v>4.6261000000000002E-4</v>
      </c>
      <c r="BK90" s="63">
        <v>3.1949000000000002E-4</v>
      </c>
      <c r="BL90" s="63">
        <v>3.6167000000000003E-4</v>
      </c>
      <c r="BM90" s="63">
        <v>0.20677999999999999</v>
      </c>
      <c r="BN90" s="63">
        <v>9.6447000000000005E-2</v>
      </c>
      <c r="BO90" s="63">
        <v>1.6546000000000002E-2</v>
      </c>
      <c r="BP90" s="63">
        <v>6.3965999999999995E-2</v>
      </c>
      <c r="BQ90" s="63">
        <v>4.0256E-2</v>
      </c>
      <c r="BR90" s="63">
        <v>2.8313000000000001E-2</v>
      </c>
      <c r="BS90" s="63">
        <v>3.3530999999999998E-2</v>
      </c>
      <c r="BT90" s="63">
        <v>0.16652</v>
      </c>
      <c r="BU90" s="63">
        <v>0.10052</v>
      </c>
      <c r="BV90" s="63">
        <v>30.381</v>
      </c>
      <c r="BW90" s="63">
        <v>20.236000000000001</v>
      </c>
      <c r="BX90" s="63">
        <v>5.1365999999999996</v>
      </c>
      <c r="BY90" s="63">
        <v>0.1943</v>
      </c>
      <c r="BZ90" s="63">
        <v>0.4</v>
      </c>
      <c r="CA90" s="63">
        <v>2</v>
      </c>
      <c r="CB90" s="63">
        <v>214.21</v>
      </c>
      <c r="CC90" s="63">
        <v>0.34499999999999997</v>
      </c>
      <c r="CD90" s="63">
        <v>9</v>
      </c>
      <c r="CE90" s="63">
        <v>10</v>
      </c>
      <c r="CF90" s="63">
        <v>42</v>
      </c>
      <c r="CG90" s="63">
        <v>9</v>
      </c>
      <c r="CH90" s="63">
        <v>49</v>
      </c>
      <c r="CI90" s="63">
        <v>37</v>
      </c>
      <c r="CJ90" s="63">
        <v>239.22</v>
      </c>
      <c r="CK90" s="63">
        <v>1</v>
      </c>
      <c r="CL90" s="9">
        <f>K90/(((CG90*3600)+(CH90*60)+CI90)-((CO90*3600)+(CP90*60)+CQ90))</f>
        <v>0.29542372881355933</v>
      </c>
      <c r="CM90" s="9">
        <v>48.8461</v>
      </c>
      <c r="CN90" s="9">
        <v>13.7179</v>
      </c>
      <c r="CO90" s="63">
        <v>8</v>
      </c>
      <c r="CP90" s="63">
        <v>30</v>
      </c>
      <c r="CQ90" s="63">
        <v>57</v>
      </c>
      <c r="CR90" s="63">
        <v>12.41</v>
      </c>
      <c r="CS90" s="63">
        <v>28</v>
      </c>
      <c r="CT90" s="66" t="s">
        <v>87</v>
      </c>
      <c r="CU90" s="88">
        <v>0.40937499999999999</v>
      </c>
      <c r="CV90" s="63">
        <v>27.9</v>
      </c>
      <c r="CW90" s="63">
        <v>214.4</v>
      </c>
      <c r="CX90" s="63">
        <v>0.3</v>
      </c>
      <c r="CY90" s="63">
        <v>324.5</v>
      </c>
      <c r="CZ90" s="63">
        <v>-52.4</v>
      </c>
      <c r="DA90" s="63" t="s">
        <v>88</v>
      </c>
      <c r="DB90" s="63">
        <v>1.2</v>
      </c>
      <c r="DC90" s="66">
        <v>85.611000000000004</v>
      </c>
    </row>
    <row r="91" spans="1:111" s="77" customFormat="1">
      <c r="A91" s="91"/>
      <c r="I91" s="77">
        <v>0.43</v>
      </c>
      <c r="J91" s="74" t="s">
        <v>43</v>
      </c>
      <c r="K91" s="77">
        <v>4459</v>
      </c>
      <c r="L91" s="77">
        <v>276.5</v>
      </c>
      <c r="M91" s="78">
        <f t="shared" si="130"/>
        <v>1.9320684725066655</v>
      </c>
      <c r="N91" s="77">
        <v>2.0316000000000001E-2</v>
      </c>
      <c r="O91" s="77">
        <v>6.2313999999999998E-3</v>
      </c>
      <c r="P91" s="77">
        <v>3.2815999999999998E-2</v>
      </c>
      <c r="Q91" s="77">
        <v>1.2463E-2</v>
      </c>
      <c r="R91" s="77">
        <v>3.8689000000000002E-3</v>
      </c>
      <c r="S91" s="77">
        <v>2.2063999999999999E-3</v>
      </c>
      <c r="T91" s="77">
        <v>5.1637000000000002E-3</v>
      </c>
      <c r="U91" s="77">
        <v>2.9995999999999998E-3</v>
      </c>
      <c r="V91" s="77">
        <v>1.5694999999999999</v>
      </c>
      <c r="W91" s="77">
        <v>1.8926000000000001</v>
      </c>
      <c r="X91" s="78">
        <v>1.7310000000000001</v>
      </c>
      <c r="Y91" s="77">
        <v>0.16159999999999999</v>
      </c>
      <c r="Z91" s="77">
        <v>0.51346999999999998</v>
      </c>
      <c r="AA91" s="77">
        <v>0.51937999999999995</v>
      </c>
      <c r="AB91" s="77">
        <v>0.51758000000000004</v>
      </c>
      <c r="AC91" s="77">
        <v>5.9128999999999996E-3</v>
      </c>
      <c r="AD91" s="77">
        <v>3.2234E-3</v>
      </c>
      <c r="AE91" s="77">
        <v>0.52734000000000003</v>
      </c>
      <c r="AF91" s="77">
        <v>4.9857000000000005E-4</v>
      </c>
      <c r="AG91" s="77">
        <v>0.54688000000000003</v>
      </c>
      <c r="AH91" s="77">
        <v>3.8287999999999999E-4</v>
      </c>
      <c r="AI91" s="77">
        <v>80</v>
      </c>
      <c r="AJ91" s="77">
        <v>0.48675000000000002</v>
      </c>
      <c r="AK91" s="77">
        <v>0.52117000000000002</v>
      </c>
      <c r="AL91" s="77">
        <v>0.51758000000000004</v>
      </c>
      <c r="AM91" s="77">
        <v>3.4428E-2</v>
      </c>
      <c r="AN91" s="77">
        <v>2.2588999999999999E-3</v>
      </c>
      <c r="AO91" s="77">
        <v>0.53710999999999998</v>
      </c>
      <c r="AP91" s="77">
        <v>1.5938000000000001E-4</v>
      </c>
      <c r="AQ91" s="77">
        <v>0.61523000000000005</v>
      </c>
      <c r="AR91" s="77">
        <v>1.3668E-4</v>
      </c>
      <c r="AS91" s="77">
        <v>1.6777E-4</v>
      </c>
      <c r="AT91" s="77">
        <v>2.0912E-4</v>
      </c>
      <c r="AU91" s="77">
        <v>1.8268E-3</v>
      </c>
      <c r="AV91" s="77">
        <v>1.2589999999999999E-3</v>
      </c>
      <c r="AW91" s="93">
        <v>1.0832000000000001E-4</v>
      </c>
      <c r="AX91" s="93">
        <v>1.0501E-4</v>
      </c>
      <c r="AY91" s="93">
        <v>3.6300000000000001E-5</v>
      </c>
      <c r="AZ91" s="93">
        <v>2.5000000000000001E-5</v>
      </c>
      <c r="BA91" s="93">
        <v>3.8699999999999999E-5</v>
      </c>
      <c r="BB91" s="93">
        <v>2.8500000000000002E-5</v>
      </c>
      <c r="BC91" s="77">
        <v>2.4909999999999998E-4</v>
      </c>
      <c r="BD91" s="77">
        <v>2.4653000000000001E-4</v>
      </c>
      <c r="BE91" s="77">
        <v>1.9192E-3</v>
      </c>
      <c r="BF91" s="77">
        <v>1.8226E-3</v>
      </c>
      <c r="BG91" s="77">
        <v>2.0856E-4</v>
      </c>
      <c r="BH91" s="93">
        <v>2.1016000000000001E-4</v>
      </c>
      <c r="BI91" s="93">
        <v>3.6699999999999998E-5</v>
      </c>
      <c r="BJ91" s="93">
        <v>4.3800000000000001E-5</v>
      </c>
      <c r="BK91" s="93">
        <v>6.6799999999999997E-5</v>
      </c>
      <c r="BL91" s="93">
        <v>8.7999999999999998E-5</v>
      </c>
      <c r="BM91" s="77">
        <v>7.7736000000000003E-3</v>
      </c>
      <c r="BN91" s="77">
        <v>1.0987E-3</v>
      </c>
      <c r="BO91" s="77">
        <v>2.9258999999999999E-3</v>
      </c>
      <c r="BP91" s="77">
        <v>5.0797000000000004E-3</v>
      </c>
      <c r="BQ91" s="77">
        <v>4.0027999999999999E-3</v>
      </c>
      <c r="BR91" s="77">
        <v>3.9124E-4</v>
      </c>
      <c r="BS91" s="77">
        <v>1.523E-3</v>
      </c>
      <c r="BT91" s="77">
        <v>3.7709000000000002E-3</v>
      </c>
      <c r="BU91" s="77">
        <v>1.1663000000000001E-3</v>
      </c>
      <c r="BV91" s="77">
        <v>8.4818999999999996</v>
      </c>
      <c r="BW91" s="77">
        <v>5.8114999999999997</v>
      </c>
      <c r="BX91" s="77">
        <v>1.9420999999999999</v>
      </c>
      <c r="BY91" s="77">
        <v>8.3861000000000005E-2</v>
      </c>
      <c r="BZ91" s="77">
        <v>0.3</v>
      </c>
      <c r="CA91" s="77">
        <v>1</v>
      </c>
      <c r="CB91" s="77">
        <v>275.97000000000003</v>
      </c>
      <c r="CC91" s="77">
        <v>0.33700000000000002</v>
      </c>
      <c r="CD91" s="77">
        <v>11</v>
      </c>
      <c r="CE91" s="77">
        <v>54</v>
      </c>
      <c r="CF91" s="77">
        <v>39</v>
      </c>
      <c r="CG91" s="77">
        <v>12</v>
      </c>
      <c r="CH91" s="77">
        <v>31</v>
      </c>
      <c r="CI91" s="77">
        <v>58</v>
      </c>
      <c r="CJ91" s="77">
        <v>176.22</v>
      </c>
      <c r="CK91" s="77">
        <v>1</v>
      </c>
      <c r="CL91" s="58">
        <f>K91/(((CG91*3600)+(CH91*60)+CI91)-((CO91*3600)+(CP91*60)+CQ91))</f>
        <v>0.30834658737293408</v>
      </c>
      <c r="CM91" s="58">
        <v>50.4086</v>
      </c>
      <c r="CN91" s="58">
        <v>58.034300000000002</v>
      </c>
      <c r="CO91" s="77">
        <v>8</v>
      </c>
      <c r="CP91" s="77">
        <v>30</v>
      </c>
      <c r="CQ91" s="77">
        <v>57</v>
      </c>
      <c r="CR91" s="77">
        <v>39.119999999999997</v>
      </c>
      <c r="CS91" s="77">
        <v>54.2</v>
      </c>
      <c r="CT91" s="74" t="s">
        <v>87</v>
      </c>
      <c r="CU91" s="94">
        <v>0.52222222222222225</v>
      </c>
      <c r="CV91" s="77">
        <v>101.1</v>
      </c>
      <c r="CW91" s="77">
        <v>275.7</v>
      </c>
      <c r="CX91" s="77">
        <v>2.9</v>
      </c>
      <c r="CY91" s="77">
        <v>328.6</v>
      </c>
      <c r="CZ91" s="77">
        <v>-38.4</v>
      </c>
      <c r="DA91" s="77" t="s">
        <v>88</v>
      </c>
      <c r="DB91" s="77">
        <v>2</v>
      </c>
      <c r="DC91" s="74">
        <v>123.374</v>
      </c>
    </row>
    <row r="92" spans="1:111" s="77" customFormat="1">
      <c r="A92" s="91"/>
      <c r="E92" s="141"/>
      <c r="F92" s="141"/>
      <c r="G92" s="141"/>
      <c r="J92" s="74"/>
      <c r="M92" s="78"/>
      <c r="X92" s="78">
        <f>AVERAGE(X89:X91)</f>
        <v>1.8179999999999998</v>
      </c>
      <c r="Y92" s="78">
        <f>AVERAGE(Y89:Y91)</f>
        <v>0.24584999999999999</v>
      </c>
      <c r="AW92" s="93"/>
      <c r="AX92" s="93"/>
      <c r="AY92" s="93"/>
      <c r="AZ92" s="93"/>
      <c r="BA92" s="93"/>
      <c r="BB92" s="93"/>
      <c r="BH92" s="93"/>
      <c r="BI92" s="93"/>
      <c r="BJ92" s="93"/>
      <c r="BK92" s="93"/>
      <c r="BL92" s="93"/>
      <c r="CL92" s="58"/>
      <c r="CM92" s="58"/>
      <c r="CN92" s="58"/>
      <c r="CT92" s="74"/>
      <c r="CU92" s="94"/>
      <c r="DC92" s="74"/>
    </row>
    <row r="93" spans="1:111" s="141" customFormat="1">
      <c r="A93" s="158">
        <v>41616</v>
      </c>
      <c r="B93" s="141">
        <v>32.799999999999997</v>
      </c>
      <c r="C93" s="141">
        <v>-165.1</v>
      </c>
      <c r="D93" s="141">
        <v>23.5</v>
      </c>
      <c r="E93" s="201">
        <v>2.2999999999999998</v>
      </c>
      <c r="F93" s="201">
        <v>2.5</v>
      </c>
      <c r="G93" s="201">
        <v>-11.3</v>
      </c>
      <c r="H93" s="201">
        <f>(E93^2+F93^2+G93^2)^0.5</f>
        <v>11.799576263578283</v>
      </c>
      <c r="I93" s="141">
        <v>0.2</v>
      </c>
      <c r="J93" s="155" t="s">
        <v>107</v>
      </c>
      <c r="K93" s="141">
        <v>1730.3</v>
      </c>
      <c r="L93" s="141">
        <v>329.9</v>
      </c>
      <c r="M93" s="159">
        <f>1/AB93</f>
        <v>1.5398592568639224</v>
      </c>
      <c r="N93" s="141">
        <v>2.6549E-2</v>
      </c>
      <c r="O93" s="141">
        <v>1.124E-2</v>
      </c>
      <c r="P93" s="141">
        <v>4.3824000000000002E-2</v>
      </c>
      <c r="Q93" s="141">
        <v>2.248E-2</v>
      </c>
      <c r="R93" s="141">
        <v>4.0666000000000001E-3</v>
      </c>
      <c r="S93" s="141">
        <v>2.4166000000000001E-3</v>
      </c>
      <c r="T93" s="141">
        <v>4.3743000000000002E-3</v>
      </c>
      <c r="U93" s="141">
        <v>2.6072000000000001E-3</v>
      </c>
      <c r="V93" s="141">
        <v>1.4853000000000001</v>
      </c>
      <c r="W93" s="141">
        <v>1.8764000000000001</v>
      </c>
      <c r="X93" s="159">
        <v>1.6808000000000001</v>
      </c>
      <c r="Y93" s="141">
        <v>0.19553999999999999</v>
      </c>
      <c r="Z93" s="141">
        <v>0.64905000000000002</v>
      </c>
      <c r="AA93" s="141">
        <v>0.64993000000000001</v>
      </c>
      <c r="AB93" s="141">
        <v>0.64941000000000004</v>
      </c>
      <c r="AC93" s="141">
        <v>8.8080000000000005E-4</v>
      </c>
      <c r="AD93" s="141">
        <v>7.5686E-3</v>
      </c>
      <c r="AE93" s="141">
        <v>0.66161999999999999</v>
      </c>
      <c r="AF93" s="160">
        <v>5.2899999999999998E-5</v>
      </c>
      <c r="AG93" s="141">
        <v>0.67627000000000004</v>
      </c>
      <c r="AH93" s="141">
        <v>2.2869000000000001E-4</v>
      </c>
      <c r="AI93" s="141">
        <v>100</v>
      </c>
      <c r="AJ93" s="141">
        <v>0.74895</v>
      </c>
      <c r="AK93" s="141">
        <v>0.75670999999999999</v>
      </c>
      <c r="AL93" s="141">
        <v>0.75195000000000001</v>
      </c>
      <c r="AM93" s="141">
        <v>7.7575999999999999E-3</v>
      </c>
      <c r="AN93" s="141">
        <v>3.2060000000000001E-3</v>
      </c>
      <c r="AO93" s="141">
        <v>0.90820000000000001</v>
      </c>
      <c r="AP93" s="160">
        <v>5.6900000000000001E-5</v>
      </c>
      <c r="AQ93" s="141">
        <v>0.96679999999999999</v>
      </c>
      <c r="AR93" s="141">
        <v>1.3779999999999999E-4</v>
      </c>
      <c r="AS93" s="141">
        <v>2.8616999999999998E-4</v>
      </c>
      <c r="AT93" s="141">
        <v>2.2306999999999999E-4</v>
      </c>
      <c r="AU93" s="141">
        <v>4.4747000000000002E-2</v>
      </c>
      <c r="AV93" s="141">
        <v>2.9922000000000001E-2</v>
      </c>
      <c r="AW93" s="141">
        <v>9.5418E-4</v>
      </c>
      <c r="AX93" s="141">
        <v>1.3265E-3</v>
      </c>
      <c r="AY93" s="141">
        <v>1.0124999999999999E-4</v>
      </c>
      <c r="AZ93" s="160">
        <v>5.2899999999999998E-5</v>
      </c>
      <c r="BA93" s="160">
        <v>4.7299999999999998E-5</v>
      </c>
      <c r="BB93" s="160">
        <v>5.9899999999999999E-5</v>
      </c>
      <c r="BC93" s="141">
        <v>2.0186E-4</v>
      </c>
      <c r="BD93" s="141">
        <v>1.6958000000000001E-4</v>
      </c>
      <c r="BE93" s="141">
        <v>0.1018</v>
      </c>
      <c r="BF93" s="141">
        <v>8.4453E-2</v>
      </c>
      <c r="BG93" s="141">
        <v>9.1861000000000004E-4</v>
      </c>
      <c r="BH93" s="141">
        <v>9.1284999999999999E-4</v>
      </c>
      <c r="BI93" s="141">
        <v>2.0186E-4</v>
      </c>
      <c r="BJ93" s="141">
        <v>1.6958000000000001E-4</v>
      </c>
      <c r="BK93" s="160">
        <v>4.3900000000000003E-5</v>
      </c>
      <c r="BL93" s="160">
        <v>3.8500000000000001E-5</v>
      </c>
      <c r="BM93" s="141">
        <v>1.3148999999999999E-2</v>
      </c>
      <c r="BN93" s="141">
        <v>1.5996E-2</v>
      </c>
      <c r="BO93" s="141">
        <v>5.4161000000000001E-3</v>
      </c>
      <c r="BP93" s="141">
        <v>5.2453999999999999E-3</v>
      </c>
      <c r="BQ93" s="141">
        <v>5.3306999999999998E-3</v>
      </c>
      <c r="BR93" s="141">
        <v>7.6359000000000002E-3</v>
      </c>
      <c r="BS93" s="141">
        <v>1.2072E-4</v>
      </c>
      <c r="BT93" s="141">
        <v>7.8186999999999996E-3</v>
      </c>
      <c r="BU93" s="141">
        <v>1.7725000000000001E-2</v>
      </c>
      <c r="BV93" s="141">
        <v>10.776999999999999</v>
      </c>
      <c r="BW93" s="141">
        <v>8.4600000000000009</v>
      </c>
      <c r="BX93" s="141">
        <v>2.4666999999999999</v>
      </c>
      <c r="BY93" s="141">
        <v>5.806E-2</v>
      </c>
      <c r="BZ93" s="141">
        <v>0.6</v>
      </c>
      <c r="CA93" s="141">
        <v>2</v>
      </c>
      <c r="CB93" s="141">
        <v>332.64</v>
      </c>
      <c r="CC93" s="141">
        <v>0.33900000000000002</v>
      </c>
      <c r="CD93" s="141">
        <v>4</v>
      </c>
      <c r="CE93" s="141">
        <v>20</v>
      </c>
      <c r="CF93" s="141">
        <v>0</v>
      </c>
      <c r="CG93" s="141">
        <v>4</v>
      </c>
      <c r="CH93" s="141">
        <v>47</v>
      </c>
      <c r="CI93" s="141">
        <v>17</v>
      </c>
      <c r="CJ93" s="141">
        <v>257.55</v>
      </c>
      <c r="CK93" s="141">
        <v>1</v>
      </c>
      <c r="CL93" s="111">
        <f>K93/(((CG93*3600)+(CH93*60)+CI93)-((CO93*3600)+(CP93*60)+CQ93))</f>
        <v>0.29689430336307482</v>
      </c>
      <c r="CM93" s="111">
        <v>19.591999999999999</v>
      </c>
      <c r="CN93" s="111">
        <v>-155.8931</v>
      </c>
      <c r="CO93" s="141">
        <v>3</v>
      </c>
      <c r="CP93" s="141">
        <v>10</v>
      </c>
      <c r="CQ93" s="141">
        <v>9</v>
      </c>
      <c r="CT93" s="155"/>
      <c r="DC93" s="155">
        <v>20.399999999999999</v>
      </c>
    </row>
    <row r="94" spans="1:111" s="63" customFormat="1">
      <c r="A94" s="90">
        <v>41599</v>
      </c>
      <c r="B94" s="63">
        <v>44.7</v>
      </c>
      <c r="C94" s="63">
        <v>35.299999999999997</v>
      </c>
      <c r="D94" s="63">
        <v>59.3</v>
      </c>
      <c r="E94" s="224">
        <v>-5</v>
      </c>
      <c r="F94" s="224">
        <v>-11</v>
      </c>
      <c r="G94" s="224">
        <v>-2.7</v>
      </c>
      <c r="H94" s="222">
        <f>(E94^2+F94^2+G94^2)^0.5</f>
        <v>12.381033882515627</v>
      </c>
      <c r="I94" s="63">
        <v>0.23</v>
      </c>
      <c r="J94" s="66" t="s">
        <v>46</v>
      </c>
      <c r="K94" s="63">
        <v>1343.4</v>
      </c>
      <c r="L94" s="63">
        <v>186.5</v>
      </c>
      <c r="M94" s="76">
        <f>1/AB94</f>
        <v>2.1903885749331931</v>
      </c>
      <c r="N94" s="63">
        <v>6.7050999999999999E-2</v>
      </c>
      <c r="O94" s="63">
        <v>3.0543000000000001E-2</v>
      </c>
      <c r="P94" s="63">
        <v>0.12797</v>
      </c>
      <c r="Q94" s="63">
        <v>6.1086000000000001E-2</v>
      </c>
      <c r="R94" s="63">
        <v>1.2815999999999999E-2</v>
      </c>
      <c r="S94" s="63">
        <v>7.9421000000000005E-3</v>
      </c>
      <c r="T94" s="63">
        <v>1.2619E-2</v>
      </c>
      <c r="U94" s="63">
        <v>7.4234000000000001E-3</v>
      </c>
      <c r="V94" s="63">
        <v>1.7955000000000001</v>
      </c>
      <c r="W94" s="63">
        <v>2.2698</v>
      </c>
      <c r="X94" s="76">
        <v>2.0327000000000002</v>
      </c>
      <c r="Y94" s="63">
        <v>0.23712</v>
      </c>
      <c r="Z94" s="63">
        <v>0.45291999999999999</v>
      </c>
      <c r="AA94" s="63">
        <v>0.46138000000000001</v>
      </c>
      <c r="AB94" s="63">
        <v>0.45654</v>
      </c>
      <c r="AC94" s="63">
        <v>8.4641000000000004E-3</v>
      </c>
      <c r="AD94" s="63">
        <v>2.3906E-2</v>
      </c>
      <c r="AE94" s="63">
        <v>0.46875</v>
      </c>
      <c r="AF94" s="63">
        <v>1.1360000000000001E-3</v>
      </c>
      <c r="AG94" s="63">
        <v>0.48827999999999999</v>
      </c>
      <c r="AH94" s="63">
        <v>5.1383000000000002E-3</v>
      </c>
      <c r="AI94" s="63">
        <v>100</v>
      </c>
      <c r="AJ94" s="63">
        <v>0.50604000000000005</v>
      </c>
      <c r="AK94" s="63">
        <v>0.56054999999999999</v>
      </c>
      <c r="AL94" s="63">
        <v>0.52734000000000003</v>
      </c>
      <c r="AM94" s="63">
        <v>5.4505999999999999E-2</v>
      </c>
      <c r="AN94" s="63">
        <v>1.2984000000000001E-2</v>
      </c>
      <c r="AO94" s="63">
        <v>0.55664000000000002</v>
      </c>
      <c r="AP94" s="83">
        <v>2.764E-3</v>
      </c>
      <c r="AQ94" s="63">
        <v>0.59570000000000001</v>
      </c>
      <c r="AR94" s="83">
        <v>5.7324000000000003E-4</v>
      </c>
      <c r="AS94" s="63">
        <v>1.9572000000000001E-3</v>
      </c>
      <c r="AT94" s="63">
        <v>3.2640999999999998E-3</v>
      </c>
      <c r="AU94" s="63">
        <v>6.7828999999999997E-3</v>
      </c>
      <c r="AV94" s="63">
        <v>5.0073000000000001E-3</v>
      </c>
      <c r="AW94" s="63">
        <v>2.6045999999999999E-3</v>
      </c>
      <c r="AX94" s="63">
        <v>1.8217999999999999E-3</v>
      </c>
      <c r="AY94" s="63">
        <v>8.2043000000000003E-4</v>
      </c>
      <c r="AZ94" s="83">
        <v>8.5123000000000002E-4</v>
      </c>
      <c r="BA94" s="83">
        <v>3.4778000000000001E-4</v>
      </c>
      <c r="BB94" s="83">
        <v>4.0531999999999998E-4</v>
      </c>
      <c r="BC94" s="63">
        <v>2.5281000000000001E-3</v>
      </c>
      <c r="BD94" s="63">
        <v>2.6419999999999998E-3</v>
      </c>
      <c r="BE94" s="63">
        <v>2.0302000000000001E-2</v>
      </c>
      <c r="BF94" s="63">
        <v>2.8452999999999999E-2</v>
      </c>
      <c r="BG94" s="63">
        <v>3.3769E-3</v>
      </c>
      <c r="BH94" s="63">
        <v>2.7334999999999998E-3</v>
      </c>
      <c r="BI94" s="63">
        <v>7.1860000000000001E-4</v>
      </c>
      <c r="BJ94" s="63">
        <v>6.3354000000000004E-4</v>
      </c>
      <c r="BK94" s="83">
        <v>4.3536999999999997E-4</v>
      </c>
      <c r="BL94" s="83">
        <v>4.594E-4</v>
      </c>
      <c r="BM94" s="63">
        <v>7.8865000000000005E-2</v>
      </c>
      <c r="BN94" s="63">
        <v>6.9120000000000001E-2</v>
      </c>
      <c r="BO94" s="63">
        <v>5.9482E-2</v>
      </c>
      <c r="BP94" s="63">
        <v>6.2067999999999998E-2</v>
      </c>
      <c r="BQ94" s="63">
        <v>6.0775000000000003E-2</v>
      </c>
      <c r="BR94" s="63">
        <v>0.24782999999999999</v>
      </c>
      <c r="BS94" s="63">
        <v>1.8288E-3</v>
      </c>
      <c r="BT94" s="63">
        <v>1.8089999999999998E-2</v>
      </c>
      <c r="BU94" s="63">
        <v>0.25729000000000002</v>
      </c>
      <c r="BV94" s="63">
        <v>9.9849999999999994</v>
      </c>
      <c r="BW94" s="63">
        <v>7.8108000000000004</v>
      </c>
      <c r="BX94" s="63">
        <v>1.2977000000000001</v>
      </c>
      <c r="BY94" s="63">
        <v>0.70226999999999995</v>
      </c>
      <c r="BZ94" s="63">
        <v>0.3</v>
      </c>
      <c r="CA94" s="63">
        <v>2.5</v>
      </c>
      <c r="CB94" s="63">
        <v>174.78</v>
      </c>
      <c r="CC94" s="63">
        <v>0.35599999999999998</v>
      </c>
      <c r="CD94" s="63">
        <v>2</v>
      </c>
      <c r="CE94" s="63">
        <v>40</v>
      </c>
      <c r="CF94" s="63">
        <v>0</v>
      </c>
      <c r="CG94" s="63">
        <v>3</v>
      </c>
      <c r="CH94" s="63">
        <v>5</v>
      </c>
      <c r="CI94" s="63">
        <v>28</v>
      </c>
      <c r="CJ94" s="63">
        <v>262.04000000000002</v>
      </c>
      <c r="CK94" s="63">
        <v>1</v>
      </c>
      <c r="CL94" s="48">
        <f>K94/(((CG94*3600)+(CH94*60)+CI94)-((CO94*3600)+(CP94*60)+CQ94))</f>
        <v>0.29899844202092146</v>
      </c>
      <c r="CM94" s="9">
        <v>56.721359999999997</v>
      </c>
      <c r="CN94" s="9">
        <v>37.217590000000001</v>
      </c>
      <c r="CO94" s="63">
        <v>1</v>
      </c>
      <c r="CP94" s="63">
        <v>50</v>
      </c>
      <c r="CQ94" s="63">
        <v>35</v>
      </c>
      <c r="CT94" s="66"/>
      <c r="DC94" s="66">
        <v>24.859000000000002</v>
      </c>
    </row>
    <row r="95" spans="1:111" s="77" customFormat="1">
      <c r="A95" s="91"/>
      <c r="I95" s="77">
        <v>0.23</v>
      </c>
      <c r="J95" s="74" t="s">
        <v>43</v>
      </c>
      <c r="K95" s="77">
        <v>1811.6</v>
      </c>
      <c r="L95" s="77">
        <v>258.3</v>
      </c>
      <c r="M95" s="78">
        <f>1/AB95</f>
        <v>2.0480052428934217</v>
      </c>
      <c r="N95" s="77">
        <v>3.5070999999999998E-2</v>
      </c>
      <c r="O95" s="77">
        <v>1.5447000000000001E-2</v>
      </c>
      <c r="P95" s="77">
        <v>6.4263000000000001E-2</v>
      </c>
      <c r="Q95" s="77">
        <v>3.0894000000000001E-2</v>
      </c>
      <c r="R95" s="77">
        <v>7.5447999999999999E-3</v>
      </c>
      <c r="S95" s="77">
        <v>4.3283999999999996E-3</v>
      </c>
      <c r="T95" s="77">
        <v>6.2570999999999998E-3</v>
      </c>
      <c r="U95" s="77">
        <v>3.6105E-3</v>
      </c>
      <c r="V95" s="77">
        <v>1.9041999999999999</v>
      </c>
      <c r="W95" s="77">
        <v>1.4046000000000001</v>
      </c>
      <c r="X95" s="78">
        <v>1.6544000000000001</v>
      </c>
      <c r="Y95" s="77">
        <v>0.24979999999999999</v>
      </c>
      <c r="Z95" s="77">
        <v>0.48259999999999997</v>
      </c>
      <c r="AA95" s="77">
        <v>0.51734999999999998</v>
      </c>
      <c r="AB95" s="77">
        <v>0.48827999999999999</v>
      </c>
      <c r="AC95" s="77">
        <v>3.4752999999999999E-2</v>
      </c>
      <c r="AD95" s="77">
        <v>3.0869000000000001E-3</v>
      </c>
      <c r="AE95" s="77">
        <v>0.56640999999999997</v>
      </c>
      <c r="AF95" s="77">
        <v>2.9139999999999998E-4</v>
      </c>
      <c r="AG95" s="77">
        <v>0.60546999999999995</v>
      </c>
      <c r="AH95" s="93">
        <v>5.24E-5</v>
      </c>
      <c r="AI95" s="77">
        <v>50</v>
      </c>
      <c r="AJ95" s="77">
        <v>0.51583999999999997</v>
      </c>
      <c r="AK95" s="77">
        <v>0.53219000000000005</v>
      </c>
      <c r="AL95" s="77">
        <v>0.52734000000000003</v>
      </c>
      <c r="AM95" s="77">
        <v>1.6348000000000001E-2</v>
      </c>
      <c r="AN95" s="77">
        <v>5.2008999999999996E-3</v>
      </c>
      <c r="AO95" s="77">
        <v>0.56640999999999997</v>
      </c>
      <c r="AP95" s="93">
        <v>3.0792999999999999E-4</v>
      </c>
      <c r="AQ95" s="77">
        <v>0.60546999999999995</v>
      </c>
      <c r="AR95" s="93">
        <v>5.1199999999999998E-5</v>
      </c>
      <c r="AS95" s="77">
        <v>3.7769000000000002E-4</v>
      </c>
      <c r="AT95" s="77">
        <v>5.2530000000000003E-4</v>
      </c>
      <c r="AU95" s="77">
        <v>6.8900000000000003E-3</v>
      </c>
      <c r="AV95" s="77">
        <v>7.0004000000000004E-3</v>
      </c>
      <c r="AW95" s="77">
        <v>5.6734999999999999E-4</v>
      </c>
      <c r="AX95" s="77">
        <v>5.9973000000000003E-4</v>
      </c>
      <c r="AY95" s="93">
        <v>5.8400000000000003E-5</v>
      </c>
      <c r="AZ95" s="93">
        <v>4.7500000000000003E-5</v>
      </c>
      <c r="BA95" s="93">
        <v>1.4483000000000001E-4</v>
      </c>
      <c r="BB95" s="93">
        <v>2.5060000000000002E-4</v>
      </c>
      <c r="BC95" s="77">
        <v>3.0999000000000001E-4</v>
      </c>
      <c r="BD95" s="77">
        <v>3.5519000000000002E-4</v>
      </c>
      <c r="BE95" s="77">
        <v>6.7295999999999996E-3</v>
      </c>
      <c r="BF95" s="77">
        <v>1.2181000000000001E-2</v>
      </c>
      <c r="BG95" s="77">
        <v>3.0999000000000001E-4</v>
      </c>
      <c r="BH95" s="77">
        <v>3.5519000000000002E-4</v>
      </c>
      <c r="BI95" s="77">
        <v>2.2045999999999999E-4</v>
      </c>
      <c r="BJ95" s="77">
        <v>3.8158000000000002E-4</v>
      </c>
      <c r="BK95" s="93">
        <v>2.3425E-4</v>
      </c>
      <c r="BL95" s="93">
        <v>5.9163E-4</v>
      </c>
      <c r="BM95" s="77">
        <v>8.4671E-3</v>
      </c>
      <c r="BN95" s="77">
        <v>2.3173E-3</v>
      </c>
      <c r="BO95" s="77">
        <v>4.1739000000000004E-3</v>
      </c>
      <c r="BP95" s="77">
        <v>3.1259999999999999E-3</v>
      </c>
      <c r="BQ95" s="77">
        <v>3.6499000000000002E-3</v>
      </c>
      <c r="BR95" s="77">
        <v>1.1394E-3</v>
      </c>
      <c r="BS95" s="77">
        <v>7.4098000000000002E-4</v>
      </c>
      <c r="BT95" s="77">
        <v>4.8171999999999998E-3</v>
      </c>
      <c r="BU95" s="77">
        <v>2.5822000000000002E-3</v>
      </c>
      <c r="BV95" s="77">
        <v>8.5175000000000001</v>
      </c>
      <c r="BW95" s="77">
        <v>6.3752000000000004</v>
      </c>
      <c r="BX95" s="77">
        <v>2.3197999999999999</v>
      </c>
      <c r="BY95" s="77">
        <v>0.13250000000000001</v>
      </c>
      <c r="BZ95" s="77">
        <v>0.25</v>
      </c>
      <c r="CA95" s="77">
        <v>3</v>
      </c>
      <c r="CB95" s="77">
        <v>256.45999999999998</v>
      </c>
      <c r="CC95" s="77">
        <v>0.379</v>
      </c>
      <c r="CD95" s="77">
        <v>3</v>
      </c>
      <c r="CE95" s="77">
        <v>20</v>
      </c>
      <c r="CF95" s="77">
        <v>4</v>
      </c>
      <c r="CG95" s="77">
        <v>3</v>
      </c>
      <c r="CH95" s="77">
        <v>35</v>
      </c>
      <c r="CI95" s="77">
        <v>4</v>
      </c>
      <c r="CJ95" s="77">
        <v>71.638000000000005</v>
      </c>
      <c r="CK95" s="77">
        <v>1</v>
      </c>
      <c r="CL95" s="58">
        <f>K95/(((CG95*3600)+(CH95*60)+CI95)-((CO95*3600)+(CP95*60)+CQ95))</f>
        <v>0.28897750837454139</v>
      </c>
      <c r="CM95" s="58">
        <v>50.4086</v>
      </c>
      <c r="CN95" s="58">
        <v>58.034300000000002</v>
      </c>
      <c r="CO95" s="77">
        <v>1</v>
      </c>
      <c r="CP95" s="77">
        <v>50</v>
      </c>
      <c r="CQ95" s="77">
        <v>35</v>
      </c>
      <c r="CT95" s="74"/>
      <c r="DC95" s="74">
        <v>110.76300000000001</v>
      </c>
    </row>
    <row r="96" spans="1:111" s="141" customFormat="1">
      <c r="A96" s="166"/>
      <c r="J96" s="155"/>
      <c r="M96" s="159"/>
      <c r="X96" s="159">
        <f>AVERAGE(X94:X95)</f>
        <v>1.84355</v>
      </c>
      <c r="Y96" s="159">
        <f>AVERAGE(Y94:Y95)</f>
        <v>0.24346000000000001</v>
      </c>
      <c r="AH96" s="160"/>
      <c r="AP96" s="160"/>
      <c r="AR96" s="160"/>
      <c r="AY96" s="160"/>
      <c r="AZ96" s="160"/>
      <c r="BA96" s="160"/>
      <c r="BB96" s="160"/>
      <c r="BK96" s="160"/>
      <c r="BL96" s="160"/>
      <c r="CL96" s="111"/>
      <c r="CM96" s="111"/>
      <c r="CN96" s="111"/>
      <c r="CT96" s="155"/>
      <c r="DC96" s="155"/>
    </row>
    <row r="97" spans="1:130" s="63" customFormat="1">
      <c r="A97" s="90">
        <v>41559</v>
      </c>
      <c r="B97" s="63">
        <v>-19.100000000000001</v>
      </c>
      <c r="C97" s="63">
        <v>-25</v>
      </c>
      <c r="D97" s="63">
        <v>22.2</v>
      </c>
      <c r="E97" s="222">
        <v>-8</v>
      </c>
      <c r="F97" s="222">
        <v>8.4</v>
      </c>
      <c r="G97" s="222">
        <v>-5.5</v>
      </c>
      <c r="H97" s="222">
        <f>(E97^2+F97^2+G97^2)^0.5</f>
        <v>12.837834708392222</v>
      </c>
      <c r="I97" s="63">
        <v>3.5</v>
      </c>
      <c r="J97" s="66" t="s">
        <v>108</v>
      </c>
      <c r="K97" s="63">
        <v>1689.7</v>
      </c>
      <c r="L97" s="63">
        <v>221.7</v>
      </c>
      <c r="M97" s="76">
        <f>1/AB97</f>
        <v>5.9794307581918202</v>
      </c>
      <c r="N97" s="63">
        <v>0.41438000000000003</v>
      </c>
      <c r="O97" s="63">
        <v>7.9030000000000003E-2</v>
      </c>
      <c r="P97" s="63">
        <v>0.65149999999999997</v>
      </c>
      <c r="Q97" s="63">
        <v>0.15806000000000001</v>
      </c>
      <c r="R97" s="63">
        <v>3.3257000000000002E-2</v>
      </c>
      <c r="S97" s="63">
        <v>2.0747000000000002E-2</v>
      </c>
      <c r="T97" s="63">
        <v>2.8625999999999999E-2</v>
      </c>
      <c r="U97" s="63">
        <v>1.7104999999999999E-2</v>
      </c>
      <c r="V97" s="63">
        <v>4.5823</v>
      </c>
      <c r="W97" s="63">
        <v>5.0462999999999996</v>
      </c>
      <c r="X97" s="76">
        <v>4.8143000000000002</v>
      </c>
      <c r="Y97" s="63">
        <v>0.23199</v>
      </c>
      <c r="Z97" s="63">
        <v>0.16714999999999999</v>
      </c>
      <c r="AA97" s="63">
        <v>0.1673</v>
      </c>
      <c r="AB97" s="63">
        <v>0.16724</v>
      </c>
      <c r="AC97" s="63">
        <v>1.4732999999999999E-4</v>
      </c>
      <c r="AD97" s="63">
        <v>2.7544</v>
      </c>
      <c r="AE97" s="63">
        <v>0.17272999999999999</v>
      </c>
      <c r="AF97" s="63">
        <v>1.8391000000000001E-2</v>
      </c>
      <c r="AG97" s="63">
        <v>0.19714000000000001</v>
      </c>
      <c r="AH97" s="63">
        <v>8.7200999999999997E-3</v>
      </c>
      <c r="AI97" s="63">
        <v>150</v>
      </c>
      <c r="AJ97" s="63">
        <v>0.16506999999999999</v>
      </c>
      <c r="AK97" s="63">
        <v>0.16633000000000001</v>
      </c>
      <c r="AL97" s="63">
        <v>0.16602</v>
      </c>
      <c r="AM97" s="63">
        <v>1.2620000000000001E-3</v>
      </c>
      <c r="AN97" s="63">
        <v>3.8673999999999999</v>
      </c>
      <c r="AO97" s="63">
        <v>0.17577999999999999</v>
      </c>
      <c r="AP97" s="63">
        <v>4.6822000000000003E-2</v>
      </c>
      <c r="AQ97" s="63">
        <v>0.22461</v>
      </c>
      <c r="AR97" s="83">
        <v>8.7825999999999998E-3</v>
      </c>
      <c r="AS97" s="63">
        <v>3.8821000000000001E-2</v>
      </c>
      <c r="AT97" s="63">
        <v>5.0534999999999997E-2</v>
      </c>
      <c r="AU97" s="63">
        <v>5.0834000000000001E-3</v>
      </c>
      <c r="AV97" s="63">
        <v>3.9189999999999997E-3</v>
      </c>
      <c r="AW97" s="63">
        <v>9.2215999999999999E-4</v>
      </c>
      <c r="AX97" s="63">
        <v>5.8297999999999998E-4</v>
      </c>
      <c r="AY97" s="63">
        <v>1.2040999999999999E-4</v>
      </c>
      <c r="AZ97" s="83">
        <v>5.6900000000000001E-5</v>
      </c>
      <c r="BA97" s="83">
        <v>5.9799999999999997E-5</v>
      </c>
      <c r="BB97" s="83">
        <v>6.8800000000000005E-5</v>
      </c>
      <c r="BC97" s="63">
        <v>9.0017E-2</v>
      </c>
      <c r="BD97" s="63">
        <v>7.5051999999999994E-2</v>
      </c>
      <c r="BE97" s="63">
        <v>8.3561E-3</v>
      </c>
      <c r="BF97" s="63">
        <v>1.0663000000000001E-2</v>
      </c>
      <c r="BG97" s="63">
        <v>4.9815000000000005E-4</v>
      </c>
      <c r="BH97" s="63">
        <v>2.9299000000000003E-4</v>
      </c>
      <c r="BI97" s="63">
        <v>1.9762E-4</v>
      </c>
      <c r="BJ97" s="63">
        <v>2.0364999999999999E-4</v>
      </c>
      <c r="BK97" s="83">
        <v>1.1412E-4</v>
      </c>
      <c r="BL97" s="83">
        <v>1.3543999999999999E-4</v>
      </c>
      <c r="BM97" s="63">
        <v>6.2290000000000001</v>
      </c>
      <c r="BN97" s="63">
        <v>6.3356000000000003</v>
      </c>
      <c r="BO97" s="63">
        <v>1.494</v>
      </c>
      <c r="BP97" s="63">
        <v>1.1816</v>
      </c>
      <c r="BQ97" s="63">
        <v>1.3378000000000001</v>
      </c>
      <c r="BR97" s="63">
        <v>3.823</v>
      </c>
      <c r="BS97" s="63">
        <v>0.22090000000000001</v>
      </c>
      <c r="BT97" s="63">
        <v>4.8912000000000004</v>
      </c>
      <c r="BU97" s="63">
        <v>7.3997000000000002</v>
      </c>
      <c r="BV97" s="63">
        <v>19.59</v>
      </c>
      <c r="BW97" s="63">
        <v>13.112</v>
      </c>
      <c r="BX97" s="63">
        <v>4.6562999999999999</v>
      </c>
      <c r="BY97" s="63">
        <v>1.1247</v>
      </c>
      <c r="BZ97" s="63">
        <v>0.1</v>
      </c>
      <c r="CA97" s="63">
        <v>5</v>
      </c>
      <c r="CB97" s="63">
        <v>221.04</v>
      </c>
      <c r="CC97" s="63">
        <v>0.36399999999999999</v>
      </c>
      <c r="CD97" s="63">
        <v>17</v>
      </c>
      <c r="CE97" s="63">
        <v>0</v>
      </c>
      <c r="CF97" s="63">
        <v>0</v>
      </c>
      <c r="CG97" s="63">
        <v>17</v>
      </c>
      <c r="CH97" s="63">
        <v>33</v>
      </c>
      <c r="CI97" s="63">
        <v>37</v>
      </c>
      <c r="CJ97" s="63">
        <v>991.56</v>
      </c>
      <c r="CK97" s="63">
        <v>1</v>
      </c>
      <c r="CL97" s="9">
        <f>K97/(((CG97*3600)+(CH97*60)+CI97)-((CO97*3600)+(CP97*60)+CQ97))</f>
        <v>0.32419416730621642</v>
      </c>
      <c r="CM97" s="9">
        <v>-7.9377000000000004</v>
      </c>
      <c r="CN97" s="9">
        <v>-14.3752</v>
      </c>
      <c r="CO97" s="63">
        <v>16</v>
      </c>
      <c r="CP97" s="63">
        <v>6</v>
      </c>
      <c r="CQ97" s="63">
        <v>45</v>
      </c>
      <c r="CR97" s="63">
        <v>14.71</v>
      </c>
      <c r="CS97" s="63">
        <v>43.2</v>
      </c>
      <c r="CT97" s="66" t="s">
        <v>87</v>
      </c>
      <c r="CU97" s="88">
        <v>0.73182870370370379</v>
      </c>
      <c r="CV97" s="63">
        <v>-344</v>
      </c>
      <c r="CW97" s="63">
        <v>220.3</v>
      </c>
      <c r="CX97" s="63">
        <v>-0.5</v>
      </c>
      <c r="CY97" s="63">
        <v>322.60000000000002</v>
      </c>
      <c r="CZ97" s="63">
        <v>-54.3</v>
      </c>
      <c r="DA97" s="66" t="s">
        <v>88</v>
      </c>
      <c r="DB97" s="63">
        <v>6.4</v>
      </c>
      <c r="DC97" s="66">
        <v>12.327999999999999</v>
      </c>
    </row>
    <row r="98" spans="1:130" s="63" customFormat="1">
      <c r="A98" s="67"/>
      <c r="E98" s="95"/>
      <c r="F98" s="95"/>
      <c r="G98" s="95"/>
      <c r="H98" s="95"/>
      <c r="I98" s="63">
        <v>3.5</v>
      </c>
      <c r="J98" s="66" t="s">
        <v>109</v>
      </c>
      <c r="K98" s="63">
        <v>3616.8</v>
      </c>
      <c r="L98" s="63">
        <v>217.2</v>
      </c>
      <c r="M98" s="76">
        <f t="shared" ref="M98:M100" si="133">1/AB98</f>
        <v>7.7651809287156386</v>
      </c>
      <c r="N98" s="63">
        <v>0.22878000000000001</v>
      </c>
      <c r="O98" s="63">
        <v>1.2267E-2</v>
      </c>
      <c r="P98" s="63">
        <v>0.34591</v>
      </c>
      <c r="Q98" s="63">
        <v>2.4535000000000001E-2</v>
      </c>
      <c r="R98" s="63">
        <v>1.0278000000000001E-2</v>
      </c>
      <c r="S98" s="63">
        <v>6.0866000000000002E-3</v>
      </c>
      <c r="T98" s="63">
        <v>1.0877E-2</v>
      </c>
      <c r="U98" s="63">
        <v>6.3255000000000004E-3</v>
      </c>
      <c r="V98" s="63">
        <v>6.1999000000000004</v>
      </c>
      <c r="W98" s="63">
        <v>5.6492000000000004</v>
      </c>
      <c r="X98" s="76">
        <v>5.9245999999999999</v>
      </c>
      <c r="Y98" s="63">
        <v>0.27533999999999997</v>
      </c>
      <c r="Z98" s="63">
        <v>0.12852</v>
      </c>
      <c r="AA98" s="63">
        <v>0.12884999999999999</v>
      </c>
      <c r="AB98" s="63">
        <v>0.12878000000000001</v>
      </c>
      <c r="AC98" s="63">
        <v>3.2962999999999997E-4</v>
      </c>
      <c r="AD98" s="63">
        <v>0.31023000000000001</v>
      </c>
      <c r="AE98" s="63">
        <v>0.14404</v>
      </c>
      <c r="AF98" s="63">
        <v>3.9331000000000001E-3</v>
      </c>
      <c r="AG98" s="63">
        <v>0.16602</v>
      </c>
      <c r="AH98" s="63">
        <v>2.8530999999999999E-3</v>
      </c>
      <c r="AI98" s="63">
        <v>150</v>
      </c>
      <c r="AJ98" s="63">
        <v>0.15576000000000001</v>
      </c>
      <c r="AK98" s="63">
        <v>0.15653</v>
      </c>
      <c r="AL98" s="63">
        <v>0.15625</v>
      </c>
      <c r="AM98" s="63">
        <v>7.7344000000000002E-4</v>
      </c>
      <c r="AN98" s="63">
        <v>0.41732000000000002</v>
      </c>
      <c r="AO98" s="63">
        <v>0.18554999999999999</v>
      </c>
      <c r="AP98" s="63">
        <v>4.1495000000000004E-3</v>
      </c>
      <c r="AQ98" s="63">
        <v>0.32227</v>
      </c>
      <c r="AR98" s="63">
        <v>1.1774999999999999E-3</v>
      </c>
      <c r="AS98" s="63">
        <v>4.5747000000000001E-3</v>
      </c>
      <c r="AT98" s="63">
        <v>7.1596999999999997E-3</v>
      </c>
      <c r="AU98" s="63">
        <v>8.6216999999999999E-4</v>
      </c>
      <c r="AV98" s="63">
        <v>5.8796E-4</v>
      </c>
      <c r="AW98" s="63">
        <v>5.5546000000000002E-4</v>
      </c>
      <c r="AX98" s="63">
        <v>6.9567999999999995E-4</v>
      </c>
      <c r="AY98" s="83">
        <v>3.1999999999999999E-5</v>
      </c>
      <c r="AZ98" s="83">
        <v>4.5399999999999999E-5</v>
      </c>
      <c r="BA98" s="83">
        <v>7.0300000000000001E-5</v>
      </c>
      <c r="BB98" s="63">
        <v>1.0340000000000001E-4</v>
      </c>
      <c r="BC98" s="63">
        <v>3.2528000000000001E-3</v>
      </c>
      <c r="BD98" s="63">
        <v>3.9176999999999997E-3</v>
      </c>
      <c r="BE98" s="63">
        <v>9.812E-4</v>
      </c>
      <c r="BF98" s="63">
        <v>6.2969000000000002E-4</v>
      </c>
      <c r="BG98" s="63">
        <v>4.3291E-4</v>
      </c>
      <c r="BH98" s="63">
        <v>3.4059999999999998E-4</v>
      </c>
      <c r="BI98" s="63">
        <v>1.9613000000000001E-4</v>
      </c>
      <c r="BJ98" s="63">
        <v>2.6950999999999999E-4</v>
      </c>
      <c r="BK98" s="63">
        <v>1.1712E-4</v>
      </c>
      <c r="BL98" s="83">
        <v>7.9800000000000002E-5</v>
      </c>
      <c r="BM98" s="63">
        <v>1.2714000000000001</v>
      </c>
      <c r="BN98" s="63">
        <v>9.4214000000000006E-2</v>
      </c>
      <c r="BO98" s="63">
        <v>0.12864999999999999</v>
      </c>
      <c r="BP98" s="63">
        <v>0.11685</v>
      </c>
      <c r="BQ98" s="63">
        <v>0.12275</v>
      </c>
      <c r="BR98" s="63">
        <v>7.0723999999999995E-2</v>
      </c>
      <c r="BS98" s="63">
        <v>8.3481000000000007E-3</v>
      </c>
      <c r="BT98" s="63">
        <v>1.1486000000000001</v>
      </c>
      <c r="BU98" s="63">
        <v>0.11781</v>
      </c>
      <c r="BV98" s="63">
        <v>33.655000000000001</v>
      </c>
      <c r="BW98" s="63">
        <v>20.073</v>
      </c>
      <c r="BX98" s="63">
        <v>10.356999999999999</v>
      </c>
      <c r="BY98" s="63">
        <v>0.84123999999999999</v>
      </c>
      <c r="BZ98" s="63">
        <v>0.05</v>
      </c>
      <c r="CA98" s="63">
        <v>1.8</v>
      </c>
      <c r="CB98" s="63">
        <v>217.57</v>
      </c>
      <c r="CC98" s="63">
        <v>0.34799999999999998</v>
      </c>
      <c r="CD98" s="63">
        <v>18</v>
      </c>
      <c r="CE98" s="63">
        <v>50</v>
      </c>
      <c r="CF98" s="63">
        <v>57</v>
      </c>
      <c r="CG98" s="63">
        <v>19</v>
      </c>
      <c r="CH98" s="63">
        <v>26</v>
      </c>
      <c r="CI98" s="63">
        <v>10</v>
      </c>
      <c r="CJ98" s="63">
        <v>819.82</v>
      </c>
      <c r="CK98" s="63">
        <v>1</v>
      </c>
      <c r="CL98" s="9">
        <f>K98/(((CG98*3600)+(CH98*60)+CI98)-((CO98*3600)+(CP98*60)+CQ98))</f>
        <v>0.30228165482657754</v>
      </c>
      <c r="CM98" s="9">
        <v>6.6703999999999999</v>
      </c>
      <c r="CN98" s="9">
        <v>-4.8569000000000004</v>
      </c>
      <c r="CO98" s="63">
        <v>16</v>
      </c>
      <c r="CP98" s="63">
        <v>6</v>
      </c>
      <c r="CQ98" s="63">
        <v>45</v>
      </c>
      <c r="CR98" s="63">
        <v>31.99</v>
      </c>
      <c r="CS98" s="63">
        <v>39</v>
      </c>
      <c r="CT98" s="66" t="s">
        <v>87</v>
      </c>
      <c r="CU98" s="88">
        <v>0.80862268518518521</v>
      </c>
      <c r="CV98" s="63">
        <v>99</v>
      </c>
      <c r="CW98" s="63">
        <v>217.7</v>
      </c>
      <c r="CX98" s="63">
        <v>0.9</v>
      </c>
      <c r="CY98" s="63">
        <v>316.2</v>
      </c>
      <c r="CZ98" s="63">
        <v>-50.7</v>
      </c>
      <c r="DA98" s="66" t="s">
        <v>88</v>
      </c>
      <c r="DB98" s="63">
        <v>6.6</v>
      </c>
      <c r="DC98" s="66">
        <v>12.821999999999999</v>
      </c>
    </row>
    <row r="99" spans="1:130" s="63" customFormat="1">
      <c r="A99" s="75"/>
      <c r="E99" s="95"/>
      <c r="F99" s="95"/>
      <c r="G99" s="95"/>
      <c r="H99" s="95"/>
      <c r="I99" s="63">
        <v>3.5</v>
      </c>
      <c r="J99" s="66" t="s">
        <v>110</v>
      </c>
      <c r="K99" s="63">
        <v>4460.8999999999996</v>
      </c>
      <c r="L99" s="63">
        <v>262.8</v>
      </c>
      <c r="M99" s="76">
        <f t="shared" si="133"/>
        <v>8.8082445168677879</v>
      </c>
      <c r="N99" s="63">
        <v>3.4345000000000001E-2</v>
      </c>
      <c r="O99" s="63">
        <v>8.5596000000000005E-3</v>
      </c>
      <c r="P99" s="63">
        <v>6.3574000000000006E-2</v>
      </c>
      <c r="Q99" s="63">
        <v>1.7118999999999999E-2</v>
      </c>
      <c r="R99" s="63">
        <v>8.5810999999999995E-3</v>
      </c>
      <c r="S99" s="63">
        <v>5.0667000000000004E-3</v>
      </c>
      <c r="T99" s="63">
        <v>1.0298E-2</v>
      </c>
      <c r="U99" s="63">
        <v>6.0247E-3</v>
      </c>
      <c r="V99" s="63">
        <v>9.2594999999999992</v>
      </c>
      <c r="W99" s="63">
        <v>11.628</v>
      </c>
      <c r="X99" s="76">
        <v>10.444000000000001</v>
      </c>
      <c r="Y99" s="63">
        <v>1.1842999999999999</v>
      </c>
      <c r="Z99" s="63">
        <v>0.1132</v>
      </c>
      <c r="AA99" s="63">
        <v>0.11401</v>
      </c>
      <c r="AB99" s="63">
        <v>0.11353000000000001</v>
      </c>
      <c r="AC99" s="63">
        <v>8.0610000000000002E-4</v>
      </c>
      <c r="AD99" s="63">
        <v>4.2590000000000003E-2</v>
      </c>
      <c r="AE99" s="63">
        <v>0.11719</v>
      </c>
      <c r="AF99" s="63">
        <v>4.7997999999999999E-3</v>
      </c>
      <c r="AG99" s="63">
        <v>0.12329</v>
      </c>
      <c r="AH99" s="63">
        <v>5.5964999999999999E-3</v>
      </c>
      <c r="AI99" s="63">
        <v>80</v>
      </c>
      <c r="AJ99" s="63">
        <v>7.4886999999999995E-2</v>
      </c>
      <c r="AK99" s="63">
        <v>0.10917</v>
      </c>
      <c r="AL99" s="63">
        <v>9.7656000000000007E-2</v>
      </c>
      <c r="AM99" s="63">
        <v>3.4285999999999997E-2</v>
      </c>
      <c r="AN99" s="63">
        <v>4.9557999999999998E-2</v>
      </c>
      <c r="AO99" s="63">
        <v>0.12695000000000001</v>
      </c>
      <c r="AP99" s="63">
        <v>3.8876000000000002E-3</v>
      </c>
      <c r="AQ99" s="63">
        <v>0.18554999999999999</v>
      </c>
      <c r="AR99" s="63">
        <v>5.7069E-3</v>
      </c>
      <c r="AS99" s="63">
        <v>1.9613E-3</v>
      </c>
      <c r="AT99" s="63">
        <v>2.4932000000000001E-3</v>
      </c>
      <c r="AU99" s="63">
        <v>5.8954000000000005E-4</v>
      </c>
      <c r="AV99" s="63">
        <v>7.0149000000000003E-4</v>
      </c>
      <c r="AW99" s="63">
        <v>2.1699999999999999E-5</v>
      </c>
      <c r="AX99" s="63">
        <v>2.5199999999999999E-5</v>
      </c>
      <c r="AY99" s="63">
        <v>4.8900000000000003E-5</v>
      </c>
      <c r="AZ99" s="63">
        <v>4.4799999999999998E-5</v>
      </c>
      <c r="BA99" s="63">
        <v>1.9300000000000002E-5</v>
      </c>
      <c r="BB99" s="63">
        <v>3.54E-6</v>
      </c>
      <c r="BC99" s="63">
        <v>6.8751999999999997E-3</v>
      </c>
      <c r="BD99" s="63">
        <v>7.2449999999999997E-3</v>
      </c>
      <c r="BE99" s="63">
        <v>3.5539999999999999E-3</v>
      </c>
      <c r="BF99" s="63">
        <v>1.8962E-3</v>
      </c>
      <c r="BG99" s="63">
        <v>4.07E-5</v>
      </c>
      <c r="BH99" s="63">
        <v>3.4900000000000001E-5</v>
      </c>
      <c r="BI99" s="63">
        <v>2.1500000000000001E-5</v>
      </c>
      <c r="BJ99" s="63">
        <v>1.8499999999999999E-5</v>
      </c>
      <c r="BK99" s="63">
        <v>1.56E-5</v>
      </c>
      <c r="BL99" s="63">
        <v>1.45E-5</v>
      </c>
      <c r="BM99" s="63">
        <v>6.8162E-2</v>
      </c>
      <c r="BN99" s="63">
        <v>1.3417E-2</v>
      </c>
      <c r="BO99" s="63">
        <v>4.1919999999999999E-2</v>
      </c>
      <c r="BP99" s="63">
        <v>5.4116999999999998E-2</v>
      </c>
      <c r="BQ99" s="63">
        <v>4.8018999999999999E-2</v>
      </c>
      <c r="BR99" s="63">
        <v>7.2313000000000004E-3</v>
      </c>
      <c r="BS99" s="63">
        <v>8.6244000000000008E-3</v>
      </c>
      <c r="BT99" s="63">
        <v>2.0143000000000001E-2</v>
      </c>
      <c r="BU99" s="63">
        <v>1.5242E-2</v>
      </c>
      <c r="BV99" s="63">
        <v>7.4085999999999999</v>
      </c>
      <c r="BW99" s="63">
        <v>4.8078000000000003</v>
      </c>
      <c r="BX99" s="63">
        <v>1.4195</v>
      </c>
      <c r="BY99" s="63">
        <v>0.11432</v>
      </c>
      <c r="BZ99" s="63">
        <v>0.05</v>
      </c>
      <c r="CA99" s="63">
        <v>1</v>
      </c>
      <c r="CB99" s="63">
        <v>252.99</v>
      </c>
      <c r="CC99" s="63">
        <v>0.39200000000000002</v>
      </c>
      <c r="CD99" s="63">
        <v>19</v>
      </c>
      <c r="CE99" s="63">
        <v>44</v>
      </c>
      <c r="CF99" s="63">
        <v>55</v>
      </c>
      <c r="CG99" s="63">
        <v>20</v>
      </c>
      <c r="CH99" s="63">
        <v>15</v>
      </c>
      <c r="CI99" s="63">
        <v>49</v>
      </c>
      <c r="CJ99" s="63">
        <v>498.27</v>
      </c>
      <c r="CK99" s="63">
        <v>1</v>
      </c>
      <c r="CL99" s="9">
        <f>K99/(((CG99*3600)+(CH99*60)+CI99)-((CO99*3600)+(CP99*60)+CQ99))</f>
        <v>0.29850776231263382</v>
      </c>
      <c r="CM99" s="63">
        <v>-19.190999999999999</v>
      </c>
      <c r="CN99" s="63">
        <v>17.577000000000002</v>
      </c>
      <c r="CO99" s="63">
        <v>16</v>
      </c>
      <c r="CP99" s="63">
        <v>6</v>
      </c>
      <c r="CQ99" s="63">
        <v>45</v>
      </c>
      <c r="CR99" s="63">
        <v>39.67</v>
      </c>
      <c r="CS99" s="63">
        <v>97.4</v>
      </c>
      <c r="CT99" s="66" t="s">
        <v>87</v>
      </c>
      <c r="CU99" s="63">
        <v>0.84039351851851851</v>
      </c>
      <c r="CV99" s="63">
        <v>23.1</v>
      </c>
      <c r="CW99" s="63">
        <v>261.60000000000002</v>
      </c>
      <c r="CX99" s="63">
        <v>-1.6</v>
      </c>
      <c r="CY99" s="63">
        <v>285.5</v>
      </c>
      <c r="CZ99" s="63">
        <v>-81.400000000000006</v>
      </c>
      <c r="DA99" s="63" t="s">
        <v>88</v>
      </c>
      <c r="DB99" s="63">
        <v>1.3</v>
      </c>
      <c r="DC99" s="66">
        <v>10.085000000000001</v>
      </c>
    </row>
    <row r="100" spans="1:130" s="77" customFormat="1">
      <c r="A100" s="91"/>
      <c r="I100" s="77">
        <v>3.5</v>
      </c>
      <c r="J100" s="74" t="s">
        <v>55</v>
      </c>
      <c r="K100" s="77">
        <v>7011.4</v>
      </c>
      <c r="L100" s="77">
        <v>249.1</v>
      </c>
      <c r="M100" s="78">
        <f t="shared" si="133"/>
        <v>6.3504159522448722</v>
      </c>
      <c r="N100" s="77">
        <v>9.6756999999999996E-2</v>
      </c>
      <c r="O100" s="77">
        <v>1.3165E-2</v>
      </c>
      <c r="P100" s="77">
        <v>0.15128</v>
      </c>
      <c r="Q100" s="77">
        <v>2.6329999999999999E-2</v>
      </c>
      <c r="R100" s="77">
        <v>6.2408999999999997E-3</v>
      </c>
      <c r="S100" s="77">
        <v>3.5777000000000001E-3</v>
      </c>
      <c r="T100" s="77">
        <v>7.8977000000000006E-3</v>
      </c>
      <c r="U100" s="77">
        <v>4.7626999999999999E-3</v>
      </c>
      <c r="V100" s="77">
        <v>6.0693999999999999</v>
      </c>
      <c r="W100" s="77">
        <v>7.4432999999999998</v>
      </c>
      <c r="X100" s="78">
        <v>6.7563000000000004</v>
      </c>
      <c r="Y100" s="77">
        <v>0.68694999999999995</v>
      </c>
      <c r="Z100" s="77">
        <v>0.15744</v>
      </c>
      <c r="AA100" s="77">
        <v>0.1575</v>
      </c>
      <c r="AB100" s="77">
        <v>0.15747</v>
      </c>
      <c r="AC100" s="93">
        <v>5.8E-5</v>
      </c>
      <c r="AD100" s="77">
        <v>9.8908999999999997E-2</v>
      </c>
      <c r="AE100" s="77">
        <v>0.16846</v>
      </c>
      <c r="AF100" s="77">
        <v>1.8988E-3</v>
      </c>
      <c r="AG100" s="77">
        <v>0.1709</v>
      </c>
      <c r="AH100" s="77">
        <v>1.0383E-4</v>
      </c>
      <c r="AI100" s="77">
        <v>150</v>
      </c>
      <c r="AJ100" s="77">
        <v>0.15068000000000001</v>
      </c>
      <c r="AK100" s="77">
        <v>0.15467</v>
      </c>
      <c r="AL100" s="77">
        <v>0.15137</v>
      </c>
      <c r="AM100" s="77">
        <v>3.9826999999999996E-3</v>
      </c>
      <c r="AN100" s="77">
        <v>0.14013</v>
      </c>
      <c r="AO100" s="77">
        <v>0.19042999999999999</v>
      </c>
      <c r="AP100" s="77">
        <v>7.4504999999999997E-3</v>
      </c>
      <c r="AQ100" s="77">
        <v>0.29297000000000001</v>
      </c>
      <c r="AR100" s="77">
        <v>1.1873000000000001E-3</v>
      </c>
      <c r="AS100" s="77">
        <v>4.5068000000000002E-4</v>
      </c>
      <c r="AT100" s="77">
        <v>3.3121000000000002E-4</v>
      </c>
      <c r="AU100" s="77">
        <v>2.5463999999999999E-3</v>
      </c>
      <c r="AV100" s="77">
        <v>1.0610000000000001E-3</v>
      </c>
      <c r="AW100" s="93">
        <v>5.9700000000000001E-5</v>
      </c>
      <c r="AX100" s="93">
        <v>1.95E-5</v>
      </c>
      <c r="AY100" s="93">
        <v>7.1600000000000001E-6</v>
      </c>
      <c r="AZ100" s="93">
        <v>5.31E-6</v>
      </c>
      <c r="BA100" s="93">
        <v>5.2800000000000003E-6</v>
      </c>
      <c r="BB100" s="93">
        <v>3.1599999999999998E-6</v>
      </c>
      <c r="BC100" s="77">
        <v>5.1860999999999999E-3</v>
      </c>
      <c r="BD100" s="77">
        <v>9.4540000000000006E-3</v>
      </c>
      <c r="BE100" s="77">
        <v>1.0973999999999999E-3</v>
      </c>
      <c r="BF100" s="77">
        <v>7.9443000000000005E-4</v>
      </c>
      <c r="BG100" s="77">
        <v>1.3401E-4</v>
      </c>
      <c r="BH100" s="77">
        <v>1.2386E-4</v>
      </c>
      <c r="BI100" s="93">
        <v>4.9299999999999999E-5</v>
      </c>
      <c r="BJ100" s="93">
        <v>3.9100000000000002E-5</v>
      </c>
      <c r="BK100" s="93">
        <v>1.06E-5</v>
      </c>
      <c r="BL100" s="93">
        <v>6.5799999999999997E-6</v>
      </c>
      <c r="BM100" s="77">
        <v>0.30314000000000002</v>
      </c>
      <c r="BN100" s="77">
        <v>3.6580000000000001E-2</v>
      </c>
      <c r="BO100" s="77">
        <v>9.0874999999999997E-2</v>
      </c>
      <c r="BP100" s="77">
        <v>5.8375999999999997E-2</v>
      </c>
      <c r="BQ100" s="77">
        <v>7.4624999999999997E-2</v>
      </c>
      <c r="BR100" s="77">
        <v>2.0240000000000001E-2</v>
      </c>
      <c r="BS100" s="77">
        <v>2.298E-2</v>
      </c>
      <c r="BT100" s="77">
        <v>0.22850999999999999</v>
      </c>
      <c r="BU100" s="77">
        <v>4.1806999999999997E-2</v>
      </c>
      <c r="BV100" s="77">
        <v>24.24</v>
      </c>
      <c r="BW100" s="77">
        <v>14.522</v>
      </c>
      <c r="BX100" s="77">
        <v>4.0621</v>
      </c>
      <c r="BY100" s="77">
        <v>0.20191000000000001</v>
      </c>
      <c r="BZ100" s="77">
        <v>0.05</v>
      </c>
      <c r="CA100" s="77">
        <v>2</v>
      </c>
      <c r="CB100" s="77">
        <v>250.07</v>
      </c>
      <c r="CC100" s="77">
        <v>0.34599999999999997</v>
      </c>
      <c r="CD100" s="77">
        <v>22</v>
      </c>
      <c r="CE100" s="77">
        <v>5</v>
      </c>
      <c r="CF100" s="77">
        <v>51</v>
      </c>
      <c r="CG100" s="77">
        <v>22</v>
      </c>
      <c r="CH100" s="77">
        <v>48</v>
      </c>
      <c r="CI100" s="77">
        <v>3</v>
      </c>
      <c r="CJ100" s="77">
        <v>763.83</v>
      </c>
      <c r="CK100" s="77">
        <v>1</v>
      </c>
      <c r="CL100" s="58">
        <f>K100/(((CG100*3600)+(CH100*60)+CI100)-((CO100*3600)+(CP100*60)+CQ100))</f>
        <v>0.29119528200016609</v>
      </c>
      <c r="CM100" s="58">
        <v>-1.2422</v>
      </c>
      <c r="CN100" s="58">
        <v>36.827199999999998</v>
      </c>
      <c r="CO100" s="77">
        <v>16</v>
      </c>
      <c r="CP100" s="77">
        <v>6</v>
      </c>
      <c r="CQ100" s="77">
        <v>45</v>
      </c>
      <c r="CR100" s="77">
        <v>62.53</v>
      </c>
      <c r="CS100" s="77">
        <v>81.3</v>
      </c>
      <c r="CT100" s="74" t="s">
        <v>87</v>
      </c>
      <c r="CU100" s="94">
        <v>0.94681712962962961</v>
      </c>
      <c r="CV100" s="77">
        <v>829.9</v>
      </c>
      <c r="CW100" s="77">
        <v>250.6</v>
      </c>
      <c r="CX100" s="77">
        <v>1.2</v>
      </c>
      <c r="CY100" s="77">
        <v>319.8</v>
      </c>
      <c r="CZ100" s="77">
        <v>-47.2</v>
      </c>
      <c r="DA100" s="74" t="s">
        <v>90</v>
      </c>
      <c r="DB100" s="77">
        <v>6.8</v>
      </c>
      <c r="DC100" s="74">
        <v>11.673999999999999</v>
      </c>
    </row>
    <row r="101" spans="1:130" s="77" customFormat="1">
      <c r="A101" s="91"/>
      <c r="E101" s="141"/>
      <c r="F101" s="141"/>
      <c r="G101" s="141"/>
      <c r="J101" s="74"/>
      <c r="M101" s="78"/>
      <c r="X101" s="78">
        <f>AVERAGE(X97:X100)</f>
        <v>6.9848000000000008</v>
      </c>
      <c r="Y101" s="78">
        <f>AVERAGE(Y97:Y100)</f>
        <v>0.59464499999999998</v>
      </c>
      <c r="AC101" s="93"/>
      <c r="AW101" s="93"/>
      <c r="AX101" s="93"/>
      <c r="AY101" s="93"/>
      <c r="AZ101" s="93"/>
      <c r="BA101" s="93"/>
      <c r="BB101" s="93"/>
      <c r="BI101" s="93"/>
      <c r="BJ101" s="93"/>
      <c r="BK101" s="93"/>
      <c r="BL101" s="93"/>
      <c r="CL101" s="58"/>
      <c r="CM101" s="58"/>
      <c r="CN101" s="58"/>
      <c r="CT101" s="74"/>
      <c r="CU101" s="94"/>
      <c r="DA101" s="74"/>
      <c r="DC101" s="74"/>
    </row>
    <row r="102" spans="1:130" s="141" customFormat="1">
      <c r="A102" s="158">
        <v>41486</v>
      </c>
      <c r="B102" s="141">
        <v>-31.8</v>
      </c>
      <c r="C102" s="141">
        <v>137.1</v>
      </c>
      <c r="D102" s="141">
        <v>29.1</v>
      </c>
      <c r="E102" s="201">
        <v>17.7</v>
      </c>
      <c r="F102" s="201">
        <v>-2.2999999999999998</v>
      </c>
      <c r="G102" s="201">
        <v>-0.1</v>
      </c>
      <c r="H102" s="201">
        <f>(E102^2+F102^2+G102^2)^0.5</f>
        <v>17.849089612638512</v>
      </c>
      <c r="I102" s="141">
        <v>0.22</v>
      </c>
      <c r="J102" s="155" t="s">
        <v>84</v>
      </c>
      <c r="K102" s="141">
        <v>1511.6</v>
      </c>
      <c r="L102" s="141">
        <v>318.39999999999998</v>
      </c>
      <c r="M102" s="159">
        <f>1/AB102</f>
        <v>1.8450524917433901</v>
      </c>
      <c r="N102" s="141">
        <v>7.8396999999999994E-2</v>
      </c>
      <c r="O102" s="141">
        <v>2.7892E-2</v>
      </c>
      <c r="P102" s="141">
        <v>0.11176</v>
      </c>
      <c r="Q102" s="141">
        <v>5.5784E-2</v>
      </c>
      <c r="R102" s="141">
        <v>6.2645000000000001E-3</v>
      </c>
      <c r="S102" s="141">
        <v>3.7420999999999999E-3</v>
      </c>
      <c r="T102" s="141">
        <v>6.8139999999999997E-3</v>
      </c>
      <c r="U102" s="141">
        <v>4.1095000000000003E-3</v>
      </c>
      <c r="V102" s="141">
        <v>1.7390000000000001</v>
      </c>
      <c r="W102" s="141">
        <v>1.3030999999999999</v>
      </c>
      <c r="X102" s="159">
        <v>1.5210999999999999</v>
      </c>
      <c r="Y102" s="141">
        <v>0.21793000000000001</v>
      </c>
      <c r="Z102" s="141">
        <v>0.54139000000000004</v>
      </c>
      <c r="AA102" s="141">
        <v>0.54237000000000002</v>
      </c>
      <c r="AB102" s="141">
        <v>0.54198999999999997</v>
      </c>
      <c r="AC102" s="141">
        <v>9.8189000000000002E-4</v>
      </c>
      <c r="AD102" s="141">
        <v>4.1814999999999998E-2</v>
      </c>
      <c r="AE102" s="141">
        <v>0.54688000000000003</v>
      </c>
      <c r="AF102" s="141">
        <v>2.1181999999999999E-4</v>
      </c>
      <c r="AG102" s="141">
        <v>0.57372999999999996</v>
      </c>
      <c r="AH102" s="141">
        <v>1.0015E-3</v>
      </c>
      <c r="AI102" s="141">
        <v>100</v>
      </c>
      <c r="AJ102" s="141">
        <v>0.70167999999999997</v>
      </c>
      <c r="AK102" s="141">
        <v>0.70482</v>
      </c>
      <c r="AL102" s="141">
        <v>0.70313000000000003</v>
      </c>
      <c r="AM102" s="141">
        <v>3.1416E-3</v>
      </c>
      <c r="AN102" s="141">
        <v>1.9837E-2</v>
      </c>
      <c r="AO102" s="141">
        <v>0.82030999999999998</v>
      </c>
      <c r="AP102" s="141">
        <v>2.7160999999999998E-4</v>
      </c>
      <c r="AQ102" s="141">
        <v>0.9375</v>
      </c>
      <c r="AR102" s="141">
        <v>3.0808000000000002E-4</v>
      </c>
      <c r="AS102" s="141">
        <v>2.3016E-3</v>
      </c>
      <c r="AT102" s="141">
        <v>1.954E-3</v>
      </c>
      <c r="AU102" s="141">
        <v>3.0147E-2</v>
      </c>
      <c r="AV102" s="141">
        <v>1.2076E-2</v>
      </c>
      <c r="AW102" s="141">
        <v>2.5233E-3</v>
      </c>
      <c r="AX102" s="141">
        <v>1.1919000000000001E-3</v>
      </c>
      <c r="AY102" s="141">
        <v>1.8220000000000001E-4</v>
      </c>
      <c r="AZ102" s="141">
        <v>1.0705E-4</v>
      </c>
      <c r="BA102" s="160">
        <v>3.2100000000000001E-5</v>
      </c>
      <c r="BB102" s="160">
        <v>2.4300000000000001E-5</v>
      </c>
      <c r="BC102" s="141">
        <v>7.6152999999999995E-4</v>
      </c>
      <c r="BD102" s="141">
        <v>7.2944000000000004E-4</v>
      </c>
      <c r="BE102" s="141">
        <v>3.2660000000000002E-2</v>
      </c>
      <c r="BF102" s="141">
        <v>3.2309999999999998E-2</v>
      </c>
      <c r="BG102" s="141">
        <v>1.0415999999999999E-3</v>
      </c>
      <c r="BH102" s="141">
        <v>9.1664000000000003E-4</v>
      </c>
      <c r="BI102" s="141">
        <v>2.1443999999999999E-4</v>
      </c>
      <c r="BJ102" s="141">
        <v>2.7283E-4</v>
      </c>
      <c r="BK102" s="160">
        <v>9.1500000000000001E-5</v>
      </c>
      <c r="BL102" s="160">
        <v>9.0199999999999997E-5</v>
      </c>
      <c r="BM102" s="141">
        <v>0.10222000000000001</v>
      </c>
      <c r="BN102" s="141">
        <v>4.0013E-2</v>
      </c>
      <c r="BO102" s="141">
        <v>1.5987999999999999E-2</v>
      </c>
      <c r="BP102" s="141">
        <v>1.7989999999999999E-2</v>
      </c>
      <c r="BQ102" s="141">
        <v>1.6989000000000001E-2</v>
      </c>
      <c r="BR102" s="141">
        <v>1.5869999999999999E-2</v>
      </c>
      <c r="BS102" s="141">
        <v>1.4155999999999999E-3</v>
      </c>
      <c r="BT102" s="141">
        <v>8.5228999999999999E-2</v>
      </c>
      <c r="BU102" s="141">
        <v>4.3046000000000001E-2</v>
      </c>
      <c r="BV102" s="141">
        <v>17.84</v>
      </c>
      <c r="BW102" s="141">
        <v>13.888</v>
      </c>
      <c r="BX102" s="141">
        <v>6.0166000000000004</v>
      </c>
      <c r="BY102" s="141">
        <v>0.17802000000000001</v>
      </c>
      <c r="BZ102" s="141">
        <v>0.5</v>
      </c>
      <c r="CA102" s="141">
        <v>4</v>
      </c>
      <c r="CB102" s="141">
        <v>322.66000000000003</v>
      </c>
      <c r="CC102" s="141">
        <v>0.34100000000000003</v>
      </c>
      <c r="CD102" s="141">
        <v>4</v>
      </c>
      <c r="CE102" s="141">
        <v>50</v>
      </c>
      <c r="CF102" s="141">
        <v>0</v>
      </c>
      <c r="CG102" s="141">
        <v>5</v>
      </c>
      <c r="CH102" s="141">
        <v>15</v>
      </c>
      <c r="CI102" s="141">
        <v>23</v>
      </c>
      <c r="CJ102" s="141">
        <v>353.88</v>
      </c>
      <c r="CK102" s="141">
        <v>1</v>
      </c>
      <c r="CL102" s="111">
        <f>K102/(((CG102*3600)+(CH102*60)+CI102)-((CO102*3600)+(CP102*60)+CQ102))</f>
        <v>0.29587003327461342</v>
      </c>
      <c r="CM102" s="111">
        <v>-42.491</v>
      </c>
      <c r="CN102" s="111">
        <v>147.68100000000001</v>
      </c>
      <c r="CO102" s="141">
        <v>3</v>
      </c>
      <c r="CP102" s="141">
        <v>50</v>
      </c>
      <c r="CQ102" s="141">
        <v>14</v>
      </c>
      <c r="CT102" s="155"/>
      <c r="DC102" s="155">
        <v>-14.657999999999999</v>
      </c>
    </row>
    <row r="103" spans="1:130" s="63" customFormat="1">
      <c r="A103" s="90">
        <v>41482</v>
      </c>
      <c r="B103" s="63">
        <v>0.3</v>
      </c>
      <c r="C103" s="63">
        <v>156.19999999999999</v>
      </c>
      <c r="D103" s="63">
        <v>26.5</v>
      </c>
      <c r="E103" s="222">
        <v>16</v>
      </c>
      <c r="F103" s="222">
        <v>14.9</v>
      </c>
      <c r="G103" s="222">
        <v>-3.3</v>
      </c>
      <c r="H103" s="222">
        <f>(E103^2+F103^2+G103^2)^0.5</f>
        <v>22.111083193728884</v>
      </c>
      <c r="I103" s="63">
        <v>0.36</v>
      </c>
      <c r="J103" s="66" t="s">
        <v>56</v>
      </c>
      <c r="K103" s="63">
        <v>2531.6</v>
      </c>
      <c r="L103" s="63">
        <v>107.6</v>
      </c>
      <c r="M103" s="76">
        <f>1/AB103</f>
        <v>3.0117760443333434</v>
      </c>
      <c r="N103" s="63">
        <v>6.1455000000000003E-2</v>
      </c>
      <c r="O103" s="63">
        <v>9.3907000000000001E-3</v>
      </c>
      <c r="P103" s="63">
        <v>0.10072</v>
      </c>
      <c r="Q103" s="63">
        <v>1.8780999999999999E-2</v>
      </c>
      <c r="R103" s="63">
        <v>8.5523999999999999E-3</v>
      </c>
      <c r="S103" s="63">
        <v>5.0569999999999999E-3</v>
      </c>
      <c r="T103" s="63">
        <v>8.2994999999999996E-3</v>
      </c>
      <c r="U103" s="63">
        <v>4.9547999999999997E-3</v>
      </c>
      <c r="V103" s="63">
        <v>3.3109000000000002</v>
      </c>
      <c r="W103" s="63">
        <v>3.1711</v>
      </c>
      <c r="X103" s="76">
        <v>3.2410000000000001</v>
      </c>
      <c r="Y103" s="63">
        <v>6.9935999999999998E-2</v>
      </c>
      <c r="Z103" s="63">
        <v>0.33063999999999999</v>
      </c>
      <c r="AA103" s="63">
        <v>0.33295999999999998</v>
      </c>
      <c r="AB103" s="63">
        <v>0.33202999999999999</v>
      </c>
      <c r="AC103" s="63">
        <v>2.3199000000000002E-3</v>
      </c>
      <c r="AD103" s="63">
        <v>2.0055E-2</v>
      </c>
      <c r="AE103" s="63">
        <v>0.33446999999999999</v>
      </c>
      <c r="AF103" s="63">
        <v>2.5179E-3</v>
      </c>
      <c r="AG103" s="63">
        <v>0.34911999999999999</v>
      </c>
      <c r="AH103" s="63">
        <v>3.1457E-3</v>
      </c>
      <c r="AI103" s="63">
        <v>100</v>
      </c>
      <c r="AJ103" s="63">
        <v>0.29603000000000002</v>
      </c>
      <c r="AK103" s="63">
        <v>0.31152999999999997</v>
      </c>
      <c r="AL103" s="63">
        <v>0.30273</v>
      </c>
      <c r="AM103" s="63">
        <v>1.5500999999999999E-2</v>
      </c>
      <c r="AN103" s="63">
        <v>4.1964000000000001E-2</v>
      </c>
      <c r="AO103" s="63">
        <v>0.32227</v>
      </c>
      <c r="AP103" s="63">
        <v>6.9651000000000001E-3</v>
      </c>
      <c r="AQ103" s="63">
        <v>0.35155999999999998</v>
      </c>
      <c r="AR103" s="63">
        <v>4.1406999999999998E-3</v>
      </c>
      <c r="AS103" s="63">
        <v>4.4689999999999999E-3</v>
      </c>
      <c r="AT103" s="63">
        <v>1.1153999999999999E-3</v>
      </c>
      <c r="AU103" s="63">
        <v>1.9570000000000001E-2</v>
      </c>
      <c r="AV103" s="63">
        <v>1.8568999999999999E-2</v>
      </c>
      <c r="AW103" s="63">
        <v>1.1839E-4</v>
      </c>
      <c r="AX103" s="63">
        <v>1.3388000000000001E-4</v>
      </c>
      <c r="AY103" s="63">
        <v>1.5419000000000001E-4</v>
      </c>
      <c r="AZ103" s="83">
        <v>1.6799999999999998E-5</v>
      </c>
      <c r="BA103" s="83">
        <v>2.1800000000000001E-5</v>
      </c>
      <c r="BB103" s="83">
        <v>1.04E-5</v>
      </c>
      <c r="BC103" s="63">
        <v>6.3474999999999998E-3</v>
      </c>
      <c r="BD103" s="63">
        <v>4.3115000000000002E-3</v>
      </c>
      <c r="BE103" s="63">
        <v>7.7374000000000002E-3</v>
      </c>
      <c r="BF103" s="63">
        <v>7.9732999999999991E-3</v>
      </c>
      <c r="BG103" s="63">
        <v>6.8159000000000004E-4</v>
      </c>
      <c r="BH103" s="63">
        <v>6.4068000000000003E-4</v>
      </c>
      <c r="BI103" s="63">
        <v>2.1368E-4</v>
      </c>
      <c r="BJ103" s="63">
        <v>2.9658000000000001E-4</v>
      </c>
      <c r="BK103" s="83">
        <v>3.8000000000000002E-5</v>
      </c>
      <c r="BL103" s="83">
        <v>3.4700000000000003E-5</v>
      </c>
      <c r="BM103" s="63">
        <v>8.0450999999999995E-2</v>
      </c>
      <c r="BN103" s="63">
        <v>2.3077E-2</v>
      </c>
      <c r="BO103" s="63">
        <v>4.7216000000000001E-2</v>
      </c>
      <c r="BP103" s="63">
        <v>4.0483999999999999E-2</v>
      </c>
      <c r="BQ103" s="63">
        <v>4.385E-2</v>
      </c>
      <c r="BR103" s="63">
        <v>1.111E-2</v>
      </c>
      <c r="BS103" s="63">
        <v>4.7605E-3</v>
      </c>
      <c r="BT103" s="63">
        <v>3.6600000000000001E-2</v>
      </c>
      <c r="BU103" s="63">
        <v>2.5611999999999999E-2</v>
      </c>
      <c r="BV103" s="63">
        <v>11.776999999999999</v>
      </c>
      <c r="BW103" s="63">
        <v>7.3015999999999996</v>
      </c>
      <c r="BX103" s="63">
        <v>1.8347</v>
      </c>
      <c r="BY103" s="63">
        <v>0.13211000000000001</v>
      </c>
      <c r="BZ103" s="63">
        <v>0.3</v>
      </c>
      <c r="CA103" s="63">
        <v>2</v>
      </c>
      <c r="CB103" s="63">
        <v>103.32</v>
      </c>
      <c r="CC103" s="63">
        <v>0.36299999999999999</v>
      </c>
      <c r="CD103" s="63">
        <v>10</v>
      </c>
      <c r="CE103" s="63">
        <v>30</v>
      </c>
      <c r="CF103" s="63">
        <v>0</v>
      </c>
      <c r="CG103" s="63">
        <v>10</v>
      </c>
      <c r="CH103" s="63">
        <v>52</v>
      </c>
      <c r="CI103" s="63">
        <v>51</v>
      </c>
      <c r="CJ103" s="63">
        <v>543.66999999999996</v>
      </c>
      <c r="CK103" s="63">
        <v>1</v>
      </c>
      <c r="CL103" s="48">
        <f>K103/(((CG103*3600)+(CH103*60)+CI103)-((CO103*3600)+(CP103*60)+CQ103))</f>
        <v>0.29661394258933799</v>
      </c>
      <c r="CM103" s="9">
        <v>7.5354700000000001</v>
      </c>
      <c r="CN103" s="9">
        <v>134.54701</v>
      </c>
      <c r="CO103" s="63">
        <v>8</v>
      </c>
      <c r="CP103" s="63">
        <v>30</v>
      </c>
      <c r="CQ103" s="63">
        <v>36</v>
      </c>
      <c r="CT103" s="66"/>
      <c r="DC103" s="66">
        <v>37.509</v>
      </c>
    </row>
    <row r="104" spans="1:130" s="77" customFormat="1">
      <c r="A104" s="91"/>
      <c r="I104" s="77">
        <v>0.36</v>
      </c>
      <c r="J104" s="74" t="s">
        <v>85</v>
      </c>
      <c r="K104" s="77">
        <v>2753.6</v>
      </c>
      <c r="L104" s="77">
        <v>333.8</v>
      </c>
      <c r="M104" s="78">
        <f t="shared" ref="M104" si="134">1/AB104</f>
        <v>1.9980419189194589</v>
      </c>
      <c r="N104" s="77">
        <v>5.2618999999999999E-2</v>
      </c>
      <c r="O104" s="77">
        <v>2.8886999999999999E-2</v>
      </c>
      <c r="P104" s="77">
        <v>9.0454999999999994E-2</v>
      </c>
      <c r="Q104" s="77">
        <v>5.7773999999999999E-2</v>
      </c>
      <c r="R104" s="77">
        <v>6.4078E-3</v>
      </c>
      <c r="S104" s="77">
        <v>3.7631000000000001E-3</v>
      </c>
      <c r="T104" s="77">
        <v>5.4555000000000003E-3</v>
      </c>
      <c r="U104" s="77">
        <v>3.2041000000000001E-3</v>
      </c>
      <c r="V104" s="77">
        <v>2.2237</v>
      </c>
      <c r="W104" s="77">
        <v>1.7399</v>
      </c>
      <c r="X104" s="78">
        <v>1.9818</v>
      </c>
      <c r="Y104" s="77">
        <v>0.24188999999999999</v>
      </c>
      <c r="Z104" s="77">
        <v>0.49987999999999999</v>
      </c>
      <c r="AA104" s="77">
        <v>0.50144999999999995</v>
      </c>
      <c r="AB104" s="77">
        <v>0.50048999999999999</v>
      </c>
      <c r="AC104" s="77">
        <v>1.5723E-3</v>
      </c>
      <c r="AD104" s="77">
        <v>2.5637E-2</v>
      </c>
      <c r="AE104" s="77">
        <v>0.54688000000000003</v>
      </c>
      <c r="AF104" s="77">
        <v>5.0396999999999996E-4</v>
      </c>
      <c r="AG104" s="77">
        <v>0.55176000000000003</v>
      </c>
      <c r="AH104" s="77">
        <v>3.7984E-4</v>
      </c>
      <c r="AI104" s="77">
        <v>120</v>
      </c>
      <c r="AJ104" s="77">
        <v>0.49579000000000001</v>
      </c>
      <c r="AK104" s="77">
        <v>0.50348999999999999</v>
      </c>
      <c r="AL104" s="77">
        <v>0.49804999999999999</v>
      </c>
      <c r="AM104" s="77">
        <v>7.7000000000000002E-3</v>
      </c>
      <c r="AN104" s="77">
        <v>1.391E-2</v>
      </c>
      <c r="AO104" s="77">
        <v>0.54198999999999997</v>
      </c>
      <c r="AP104" s="77">
        <v>3.5847E-4</v>
      </c>
      <c r="AQ104" s="77">
        <v>0.55176000000000003</v>
      </c>
      <c r="AR104" s="77">
        <v>2.0352E-4</v>
      </c>
      <c r="AS104" s="77">
        <v>4.9094000000000004E-4</v>
      </c>
      <c r="AT104" s="77">
        <v>6.1423999999999995E-4</v>
      </c>
      <c r="AU104" s="77">
        <v>2.9835E-3</v>
      </c>
      <c r="AV104" s="77">
        <v>2.1754000000000001E-3</v>
      </c>
      <c r="AW104" s="77">
        <v>1.0386E-3</v>
      </c>
      <c r="AX104" s="77">
        <v>1.2853999999999999E-3</v>
      </c>
      <c r="AY104" s="77">
        <v>1.2566000000000001E-4</v>
      </c>
      <c r="AZ104" s="77">
        <v>1.2569E-4</v>
      </c>
      <c r="BA104" s="93">
        <v>4.35E-5</v>
      </c>
      <c r="BB104" s="93">
        <v>4.1900000000000002E-5</v>
      </c>
      <c r="BC104" s="77">
        <v>5.5778999999999996E-4</v>
      </c>
      <c r="BD104" s="77">
        <v>6.1691000000000003E-4</v>
      </c>
      <c r="BE104" s="77">
        <v>5.3124000000000001E-3</v>
      </c>
      <c r="BF104" s="77">
        <v>3.8444999999999998E-3</v>
      </c>
      <c r="BG104" s="77">
        <v>9.3884999999999997E-4</v>
      </c>
      <c r="BH104" s="77">
        <v>1.054E-3</v>
      </c>
      <c r="BI104" s="77">
        <v>2.1955E-4</v>
      </c>
      <c r="BJ104" s="77">
        <v>2.2243E-4</v>
      </c>
      <c r="BK104" s="77">
        <v>1.0344999999999999E-4</v>
      </c>
      <c r="BL104" s="93">
        <v>5.6499999999999998E-5</v>
      </c>
      <c r="BM104" s="77">
        <v>5.8635E-2</v>
      </c>
      <c r="BN104" s="77">
        <v>1.8256000000000001E-2</v>
      </c>
      <c r="BO104" s="77">
        <v>1.5407000000000001E-2</v>
      </c>
      <c r="BP104" s="77">
        <v>1.2781000000000001E-2</v>
      </c>
      <c r="BQ104" s="77">
        <v>1.4094000000000001E-2</v>
      </c>
      <c r="BR104" s="77">
        <v>3.7902000000000001E-3</v>
      </c>
      <c r="BS104" s="77">
        <v>1.8573999999999999E-3</v>
      </c>
      <c r="BT104" s="77">
        <v>4.4540999999999997E-2</v>
      </c>
      <c r="BU104" s="77">
        <v>1.8645999999999999E-2</v>
      </c>
      <c r="BV104" s="77">
        <v>14.116</v>
      </c>
      <c r="BW104" s="77">
        <v>12.247999999999999</v>
      </c>
      <c r="BX104" s="77">
        <v>4.1603000000000003</v>
      </c>
      <c r="BY104" s="77">
        <v>0.36001</v>
      </c>
      <c r="BZ104" s="77">
        <v>0.4</v>
      </c>
      <c r="CA104" s="77">
        <v>2</v>
      </c>
      <c r="CB104" s="77">
        <v>336.29</v>
      </c>
      <c r="CC104" s="77">
        <v>0.34399999999999997</v>
      </c>
      <c r="CD104" s="77">
        <v>10</v>
      </c>
      <c r="CE104" s="77">
        <v>40</v>
      </c>
      <c r="CF104" s="77">
        <v>0</v>
      </c>
      <c r="CG104" s="77">
        <v>11</v>
      </c>
      <c r="CH104" s="77">
        <v>3</v>
      </c>
      <c r="CI104" s="77">
        <v>19</v>
      </c>
      <c r="CJ104" s="77">
        <v>360</v>
      </c>
      <c r="CK104" s="77">
        <v>1</v>
      </c>
      <c r="CL104" s="58">
        <f>K104/(((CG104*3600)+(CH104*60)+CI104)-((CO104*3600)+(CP104*60)+CQ104))</f>
        <v>0.30051293244570554</v>
      </c>
      <c r="CM104" s="58">
        <v>-22.1845</v>
      </c>
      <c r="CN104" s="58">
        <v>166.8459</v>
      </c>
      <c r="CO104" s="77">
        <v>8</v>
      </c>
      <c r="CP104" s="77">
        <v>30</v>
      </c>
      <c r="CQ104" s="77">
        <v>36</v>
      </c>
      <c r="CT104" s="74"/>
      <c r="DC104" s="74">
        <v>3.9169999999999998</v>
      </c>
    </row>
    <row r="105" spans="1:130" s="77" customFormat="1">
      <c r="A105" s="91"/>
      <c r="E105" s="141"/>
      <c r="F105" s="141"/>
      <c r="G105" s="141"/>
      <c r="J105" s="74"/>
      <c r="M105" s="78"/>
      <c r="X105" s="78">
        <f>AVERAGE(X103:X104)</f>
        <v>2.6114000000000002</v>
      </c>
      <c r="Y105" s="78">
        <f>AVERAGE(Y103:Y104)</f>
        <v>0.155913</v>
      </c>
      <c r="BA105" s="93"/>
      <c r="BB105" s="93"/>
      <c r="BL105" s="93"/>
      <c r="CL105" s="58"/>
      <c r="CM105" s="58"/>
      <c r="CN105" s="58"/>
      <c r="CT105" s="74"/>
      <c r="DC105" s="74"/>
    </row>
    <row r="106" spans="1:130" s="162" customFormat="1">
      <c r="A106" s="163">
        <v>41394</v>
      </c>
      <c r="B106" s="141">
        <v>35.5</v>
      </c>
      <c r="C106" s="141">
        <v>-30.7</v>
      </c>
      <c r="D106" s="141">
        <v>21.2</v>
      </c>
      <c r="E106" s="201">
        <v>1</v>
      </c>
      <c r="F106" s="201">
        <v>9</v>
      </c>
      <c r="G106" s="201">
        <v>-8</v>
      </c>
      <c r="H106" s="32">
        <f>(E106^2+F106^2+G106^2)^0.5</f>
        <v>12.083045973594572</v>
      </c>
      <c r="I106" s="141">
        <v>10</v>
      </c>
      <c r="J106" s="155" t="s">
        <v>112</v>
      </c>
      <c r="K106" s="141">
        <v>460.4</v>
      </c>
      <c r="L106" s="141">
        <v>212</v>
      </c>
      <c r="M106" s="159">
        <f>1/AB106</f>
        <v>8.0314834149867487</v>
      </c>
      <c r="N106" s="141">
        <v>1.1002000000000001</v>
      </c>
      <c r="O106" s="141">
        <v>0.11289</v>
      </c>
      <c r="P106" s="141">
        <v>1.2716000000000001</v>
      </c>
      <c r="Q106" s="141">
        <v>0.22578999999999999</v>
      </c>
      <c r="R106" s="141">
        <v>2.6239999999999999E-2</v>
      </c>
      <c r="S106" s="141">
        <v>1.5121000000000001E-2</v>
      </c>
      <c r="T106" s="141">
        <v>2.1413999999999999E-2</v>
      </c>
      <c r="U106" s="141">
        <v>1.2963000000000001E-2</v>
      </c>
      <c r="V106" s="141">
        <v>6.4397000000000002</v>
      </c>
      <c r="W106" s="141">
        <v>7.1093999999999999</v>
      </c>
      <c r="X106" s="159">
        <v>6.7744999999999997</v>
      </c>
      <c r="Y106" s="141">
        <v>0.33488000000000001</v>
      </c>
      <c r="Z106" s="141">
        <v>0.12018</v>
      </c>
      <c r="AA106" s="141">
        <v>0.12508</v>
      </c>
      <c r="AB106" s="141">
        <v>0.12451</v>
      </c>
      <c r="AC106" s="141">
        <v>4.8983000000000004E-3</v>
      </c>
      <c r="AD106" s="141">
        <v>6.6759000000000004</v>
      </c>
      <c r="AE106" s="141">
        <v>0.15625</v>
      </c>
      <c r="AF106" s="141">
        <v>0.13424</v>
      </c>
      <c r="AG106" s="141">
        <v>0.18432999999999999</v>
      </c>
      <c r="AH106" s="141">
        <v>5.0307999999999999E-2</v>
      </c>
      <c r="AI106" s="141">
        <v>200</v>
      </c>
      <c r="AJ106" s="141">
        <v>0.11293</v>
      </c>
      <c r="AK106" s="141">
        <v>0.11873</v>
      </c>
      <c r="AL106" s="141">
        <v>0.11719</v>
      </c>
      <c r="AM106" s="141">
        <v>5.8015000000000002E-3</v>
      </c>
      <c r="AN106" s="141">
        <v>19.033000000000001</v>
      </c>
      <c r="AO106" s="141">
        <v>0.18065999999999999</v>
      </c>
      <c r="AP106" s="141">
        <v>8.3236000000000004E-2</v>
      </c>
      <c r="AQ106" s="141">
        <v>0.21973000000000001</v>
      </c>
      <c r="AR106" s="141">
        <v>7.7897000000000001E-3</v>
      </c>
      <c r="AS106" s="141">
        <v>0.56542000000000003</v>
      </c>
      <c r="AT106" s="141">
        <v>0.38102000000000003</v>
      </c>
      <c r="AU106" s="141">
        <v>1.2487E-2</v>
      </c>
      <c r="AV106" s="141">
        <v>5.6154999999999998E-3</v>
      </c>
      <c r="AW106" s="141">
        <v>5.3706000000000001E-4</v>
      </c>
      <c r="AX106" s="141">
        <v>5.7182000000000001E-4</v>
      </c>
      <c r="AY106" s="141">
        <v>1.7799E-4</v>
      </c>
      <c r="AZ106" s="141">
        <v>1.0543999999999999E-4</v>
      </c>
      <c r="BA106" s="141">
        <v>2.1133999999999999E-4</v>
      </c>
      <c r="BB106" s="141">
        <v>1.2532999999999999E-4</v>
      </c>
      <c r="BC106" s="141">
        <v>1.002</v>
      </c>
      <c r="BD106" s="141">
        <v>1.0345</v>
      </c>
      <c r="BE106" s="141">
        <v>1.3305000000000001E-2</v>
      </c>
      <c r="BF106" s="141">
        <v>1.702E-2</v>
      </c>
      <c r="BG106" s="141">
        <v>8.6370999999999996E-4</v>
      </c>
      <c r="BH106" s="141">
        <v>7.0361999999999996E-4</v>
      </c>
      <c r="BI106" s="141">
        <v>1.1558E-4</v>
      </c>
      <c r="BJ106" s="141">
        <v>1.1615E-4</v>
      </c>
      <c r="BK106" s="141">
        <v>2.33E-4</v>
      </c>
      <c r="BL106" s="141">
        <v>5.0913E-4</v>
      </c>
      <c r="BM106" s="141">
        <v>5.2455999999999996</v>
      </c>
      <c r="BN106" s="141">
        <v>5.4798999999999998</v>
      </c>
      <c r="BO106" s="141">
        <v>0.59116000000000002</v>
      </c>
      <c r="BP106" s="141">
        <v>0.37203999999999998</v>
      </c>
      <c r="BQ106" s="141">
        <v>0.48159999999999997</v>
      </c>
      <c r="BR106" s="141">
        <v>2.3896000000000002</v>
      </c>
      <c r="BS106" s="141">
        <v>0.15493999999999999</v>
      </c>
      <c r="BT106" s="141">
        <v>4.7640000000000002</v>
      </c>
      <c r="BU106" s="141">
        <v>5.9782999999999999</v>
      </c>
      <c r="BV106" s="141">
        <v>48.460999999999999</v>
      </c>
      <c r="BW106" s="141">
        <v>29.222000000000001</v>
      </c>
      <c r="BX106" s="141">
        <v>10.891999999999999</v>
      </c>
      <c r="BY106" s="141">
        <v>2.9289000000000001</v>
      </c>
      <c r="BZ106" s="141">
        <v>0.2</v>
      </c>
      <c r="CA106" s="141">
        <v>8</v>
      </c>
      <c r="CB106" s="141">
        <v>216.19</v>
      </c>
      <c r="CC106" s="141">
        <v>0.34</v>
      </c>
      <c r="CD106" s="141">
        <v>8</v>
      </c>
      <c r="CE106" s="141">
        <v>40</v>
      </c>
      <c r="CF106" s="141">
        <v>0</v>
      </c>
      <c r="CG106" s="141">
        <v>9</v>
      </c>
      <c r="CH106" s="141">
        <v>5</v>
      </c>
      <c r="CI106" s="141">
        <v>32</v>
      </c>
      <c r="CJ106" s="141">
        <v>486.33</v>
      </c>
      <c r="CK106" s="141">
        <v>2</v>
      </c>
      <c r="CL106" s="58">
        <f t="shared" ref="CL106:CL111" si="135">K106/(((CG106*3600)+(CH106*60)+CI106)-((CO106*3600)+(CP106*60)+CQ106))</f>
        <v>0.30816599732262379</v>
      </c>
      <c r="CM106" s="141">
        <v>39.042299999999997</v>
      </c>
      <c r="CN106" s="141">
        <v>-28.005500000000001</v>
      </c>
      <c r="CO106" s="141">
        <v>8</v>
      </c>
      <c r="CP106" s="141">
        <v>40</v>
      </c>
      <c r="CQ106" s="141">
        <v>38</v>
      </c>
      <c r="CR106" s="141"/>
      <c r="CS106" s="141"/>
      <c r="CT106" s="141"/>
      <c r="CU106" s="141"/>
      <c r="CV106" s="141"/>
      <c r="CW106" s="141"/>
      <c r="CX106" s="141"/>
      <c r="CY106" s="141"/>
      <c r="CZ106" s="141"/>
      <c r="DA106" s="141"/>
      <c r="DB106" s="141"/>
      <c r="DC106" s="141">
        <v>-7.6109999999999998</v>
      </c>
      <c r="DD106" s="141"/>
      <c r="DE106" s="141"/>
      <c r="DF106" s="141"/>
      <c r="DG106" s="141"/>
      <c r="DH106" s="141"/>
      <c r="DI106" s="141"/>
      <c r="DJ106" s="141"/>
      <c r="DK106" s="141"/>
      <c r="DL106" s="141"/>
      <c r="DM106" s="141"/>
      <c r="DN106" s="141"/>
      <c r="DO106" s="141"/>
      <c r="DP106" s="141"/>
      <c r="DQ106" s="141"/>
      <c r="DR106" s="141"/>
      <c r="DS106" s="141"/>
      <c r="DT106" s="141"/>
      <c r="DU106" s="141"/>
      <c r="DV106" s="141"/>
      <c r="DW106" s="141"/>
      <c r="DX106" s="141"/>
      <c r="DY106" s="141"/>
      <c r="DZ106" s="141"/>
    </row>
    <row r="107" spans="1:130" s="63" customFormat="1">
      <c r="A107" s="90">
        <v>41385</v>
      </c>
      <c r="B107" s="63">
        <v>-28.1</v>
      </c>
      <c r="C107" s="63">
        <v>-64.599999999999994</v>
      </c>
      <c r="D107" s="63">
        <v>40.700000000000003</v>
      </c>
      <c r="E107" s="222">
        <v>5</v>
      </c>
      <c r="F107" s="222">
        <v>14</v>
      </c>
      <c r="G107" s="222">
        <v>1</v>
      </c>
      <c r="H107" s="222">
        <f>(E107^2+F107^2+G107^2)^0.5</f>
        <v>14.89966442575134</v>
      </c>
      <c r="I107" s="63">
        <v>2.5</v>
      </c>
      <c r="J107" s="66" t="s">
        <v>113</v>
      </c>
      <c r="K107" s="63">
        <v>746.5</v>
      </c>
      <c r="L107" s="63">
        <v>253.2</v>
      </c>
      <c r="M107" s="76">
        <f>1/AB107</f>
        <v>5.0568900126422252</v>
      </c>
      <c r="N107" s="63">
        <v>1.8655999999999999</v>
      </c>
      <c r="O107" s="63">
        <v>0.18526999999999999</v>
      </c>
      <c r="P107" s="63">
        <v>3.2122999999999999</v>
      </c>
      <c r="Q107" s="63">
        <v>0.37053000000000003</v>
      </c>
      <c r="R107" s="63">
        <v>2.9610999999999998E-2</v>
      </c>
      <c r="S107" s="63">
        <v>1.7322000000000001E-2</v>
      </c>
      <c r="T107" s="63">
        <v>3.4913E-2</v>
      </c>
      <c r="U107" s="63">
        <v>2.0617E-2</v>
      </c>
      <c r="V107" s="63">
        <v>6.5509000000000004</v>
      </c>
      <c r="W107" s="63">
        <v>5.7756999999999996</v>
      </c>
      <c r="X107" s="76">
        <v>6.1632999999999996</v>
      </c>
      <c r="Y107" s="63">
        <v>0.38762999999999997</v>
      </c>
      <c r="Z107" s="63">
        <v>0.19763</v>
      </c>
      <c r="AA107" s="63">
        <v>0.19783000000000001</v>
      </c>
      <c r="AB107" s="63">
        <v>0.19775000000000001</v>
      </c>
      <c r="AC107" s="63">
        <v>1.9702000000000001E-4</v>
      </c>
      <c r="AD107" s="63">
        <v>10.022</v>
      </c>
      <c r="AE107" s="63">
        <v>1.3611</v>
      </c>
      <c r="AF107" s="83">
        <v>2.7399999999999999E-5</v>
      </c>
      <c r="AG107" s="63">
        <v>2.1459999999999999</v>
      </c>
      <c r="AH107" s="83">
        <v>2.8499999999999998E-6</v>
      </c>
      <c r="AI107" s="63">
        <v>150</v>
      </c>
      <c r="AJ107" s="63">
        <v>0.18962000000000001</v>
      </c>
      <c r="AK107" s="63">
        <v>0.19073999999999999</v>
      </c>
      <c r="AL107" s="63">
        <v>0.19042999999999999</v>
      </c>
      <c r="AM107" s="63">
        <v>1.1222000000000001E-3</v>
      </c>
      <c r="AN107" s="63">
        <v>21.312000000000001</v>
      </c>
      <c r="AO107" s="63">
        <v>2.2656000000000001</v>
      </c>
      <c r="AP107" s="83">
        <v>3.19E-6</v>
      </c>
      <c r="AQ107" s="63">
        <v>2.4072</v>
      </c>
      <c r="AR107" s="83">
        <v>3.2799999999999999E-6</v>
      </c>
      <c r="AS107" s="63">
        <v>2.0808E-2</v>
      </c>
      <c r="AT107" s="63">
        <v>1.1965E-2</v>
      </c>
      <c r="AU107" s="63">
        <v>5.9922999999999999E-3</v>
      </c>
      <c r="AV107" s="63">
        <v>2.7144999999999999E-3</v>
      </c>
      <c r="AW107" s="63">
        <v>3.7128999999999998E-4</v>
      </c>
      <c r="AX107" s="63">
        <v>4.5814E-4</v>
      </c>
      <c r="AY107" s="83">
        <v>8.8499999999999996E-5</v>
      </c>
      <c r="AZ107" s="63">
        <v>1.1186E-4</v>
      </c>
      <c r="BA107" s="83">
        <v>7.5199999999999998E-5</v>
      </c>
      <c r="BB107" s="63">
        <v>1.009E-4</v>
      </c>
      <c r="BC107" s="63">
        <v>4.3131999999999997E-2</v>
      </c>
      <c r="BD107" s="63">
        <v>2.9125000000000002E-2</v>
      </c>
      <c r="BE107" s="63">
        <v>1.055E-2</v>
      </c>
      <c r="BF107" s="63">
        <v>1.0118E-2</v>
      </c>
      <c r="BG107" s="63">
        <v>4.7382000000000001E-4</v>
      </c>
      <c r="BH107" s="63">
        <v>5.1502000000000004E-4</v>
      </c>
      <c r="BI107" s="63">
        <v>2.0525E-4</v>
      </c>
      <c r="BJ107" s="63">
        <v>5.0872999999999999E-4</v>
      </c>
      <c r="BK107" s="83">
        <v>2.9E-5</v>
      </c>
      <c r="BL107" s="83">
        <v>3.2199999999999997E-5</v>
      </c>
      <c r="BM107" s="63">
        <v>27.402999999999999</v>
      </c>
      <c r="BN107" s="63">
        <v>13.519</v>
      </c>
      <c r="BO107" s="63">
        <v>0.88519999999999999</v>
      </c>
      <c r="BP107" s="63">
        <v>0.78376000000000001</v>
      </c>
      <c r="BQ107" s="63">
        <v>0.83448</v>
      </c>
      <c r="BR107" s="63">
        <v>2.8668</v>
      </c>
      <c r="BS107" s="63">
        <v>7.1730000000000002E-2</v>
      </c>
      <c r="BT107" s="63">
        <v>26.568999999999999</v>
      </c>
      <c r="BU107" s="63">
        <v>13.82</v>
      </c>
      <c r="BV107" s="63">
        <v>108.48</v>
      </c>
      <c r="BW107" s="63">
        <v>64.685000000000002</v>
      </c>
      <c r="BX107" s="63">
        <v>32.838999999999999</v>
      </c>
      <c r="BY107" s="63">
        <v>9.9133999999999993</v>
      </c>
      <c r="BZ107" s="63">
        <v>7.0000000000000007E-2</v>
      </c>
      <c r="CA107" s="63">
        <v>8</v>
      </c>
      <c r="CB107" s="63">
        <v>251.02</v>
      </c>
      <c r="CC107" s="63">
        <v>0.34799999999999998</v>
      </c>
      <c r="CD107" s="63">
        <v>6</v>
      </c>
      <c r="CE107" s="63">
        <v>35</v>
      </c>
      <c r="CF107" s="63">
        <v>0</v>
      </c>
      <c r="CG107" s="63">
        <v>7</v>
      </c>
      <c r="CH107" s="63">
        <v>0</v>
      </c>
      <c r="CI107" s="63">
        <v>42</v>
      </c>
      <c r="CJ107" s="63">
        <v>600.41</v>
      </c>
      <c r="CK107" s="63">
        <v>5</v>
      </c>
      <c r="CL107" s="48">
        <f t="shared" si="135"/>
        <v>0.33177777777777778</v>
      </c>
      <c r="CM107" s="9">
        <v>-26.341999999999999</v>
      </c>
      <c r="CN107" s="9">
        <v>-57.311999999999998</v>
      </c>
      <c r="CO107" s="63">
        <v>6</v>
      </c>
      <c r="CP107" s="63">
        <v>23</v>
      </c>
      <c r="CQ107" s="63">
        <v>12</v>
      </c>
      <c r="CR107" s="63">
        <v>5.94</v>
      </c>
      <c r="CS107" s="63">
        <v>77.099999999999994</v>
      </c>
      <c r="CT107" s="66" t="s">
        <v>87</v>
      </c>
      <c r="CU107" s="88">
        <v>0.29224537037037041</v>
      </c>
      <c r="CV107" s="63">
        <v>-52</v>
      </c>
      <c r="CW107" s="63">
        <v>251.5</v>
      </c>
      <c r="CX107" s="63">
        <v>-2.7</v>
      </c>
      <c r="CY107" s="63">
        <v>320.60000000000002</v>
      </c>
      <c r="CZ107" s="63">
        <v>-56.4</v>
      </c>
      <c r="DA107" s="66" t="s">
        <v>88</v>
      </c>
      <c r="DB107" s="63">
        <v>23.2</v>
      </c>
      <c r="DC107" s="66">
        <v>27.916</v>
      </c>
    </row>
    <row r="108" spans="1:130" s="63" customFormat="1">
      <c r="A108" s="67"/>
      <c r="E108" s="95"/>
      <c r="F108" s="95"/>
      <c r="G108" s="95"/>
      <c r="H108" s="95"/>
      <c r="I108" s="63">
        <v>2.5</v>
      </c>
      <c r="J108" s="66" t="s">
        <v>103</v>
      </c>
      <c r="K108" s="63">
        <v>1379.5</v>
      </c>
      <c r="L108" s="63">
        <v>164</v>
      </c>
      <c r="M108" s="76">
        <f t="shared" ref="M108:M127" si="136">1/AB108</f>
        <v>0.97522917885703131</v>
      </c>
      <c r="N108" s="63">
        <v>5.8487000000000001E-3</v>
      </c>
      <c r="O108" s="63">
        <v>2.4843E-3</v>
      </c>
      <c r="P108" s="63">
        <v>8.9879000000000001E-3</v>
      </c>
      <c r="Q108" s="63">
        <v>4.9684999999999998E-3</v>
      </c>
      <c r="R108" s="63">
        <v>1.1607E-3</v>
      </c>
      <c r="S108" s="63">
        <v>6.9764000000000002E-4</v>
      </c>
      <c r="T108" s="63">
        <v>1.2446E-3</v>
      </c>
      <c r="U108" s="63">
        <v>7.4012999999999998E-4</v>
      </c>
      <c r="V108" s="63">
        <v>0.71316999999999997</v>
      </c>
      <c r="W108" s="63">
        <v>0.78927999999999998</v>
      </c>
      <c r="X108" s="76">
        <v>0.75122999999999995</v>
      </c>
      <c r="Y108" s="63">
        <v>3.8057000000000001E-2</v>
      </c>
      <c r="Z108" s="63">
        <v>1.0223</v>
      </c>
      <c r="AA108" s="63">
        <v>1.0270999999999999</v>
      </c>
      <c r="AB108" s="63">
        <v>1.0254000000000001</v>
      </c>
      <c r="AC108" s="63">
        <v>4.7536000000000002E-3</v>
      </c>
      <c r="AD108" s="63">
        <v>1.5007E-4</v>
      </c>
      <c r="AE108" s="63">
        <v>1.0351999999999999</v>
      </c>
      <c r="AF108" s="83">
        <v>2.7100000000000001E-5</v>
      </c>
      <c r="AG108" s="63">
        <v>1.0840000000000001</v>
      </c>
      <c r="AH108" s="83">
        <v>2.19E-5</v>
      </c>
      <c r="AI108" s="63">
        <v>80</v>
      </c>
      <c r="AJ108" s="63">
        <v>1.2104999999999999</v>
      </c>
      <c r="AK108" s="63">
        <v>1.2417</v>
      </c>
      <c r="AL108" s="63">
        <v>1.2206999999999999</v>
      </c>
      <c r="AM108" s="63">
        <v>3.1223000000000001E-2</v>
      </c>
      <c r="AN108" s="83">
        <v>7.3300000000000006E-5</v>
      </c>
      <c r="AO108" s="63">
        <v>1.3476999999999999</v>
      </c>
      <c r="AP108" s="83">
        <v>4.0099999999999997E-6</v>
      </c>
      <c r="AQ108" s="63">
        <v>1.4063000000000001</v>
      </c>
      <c r="AR108" s="83">
        <v>5.4700000000000001E-6</v>
      </c>
      <c r="AS108" s="83">
        <v>1.6399999999999999E-5</v>
      </c>
      <c r="AT108" s="83">
        <v>1.47E-5</v>
      </c>
      <c r="AU108" s="63">
        <v>6.5630999999999997E-3</v>
      </c>
      <c r="AV108" s="63">
        <v>8.8997999999999994E-3</v>
      </c>
      <c r="AW108" s="63">
        <v>2.9639E-4</v>
      </c>
      <c r="AX108" s="63">
        <v>2.6585999999999998E-4</v>
      </c>
      <c r="AY108" s="83">
        <v>4.3099999999999997E-5</v>
      </c>
      <c r="AZ108" s="83">
        <v>2.9899999999999998E-5</v>
      </c>
      <c r="BA108" s="83">
        <v>1.19E-5</v>
      </c>
      <c r="BB108" s="83">
        <v>9.2299999999999997E-6</v>
      </c>
      <c r="BC108" s="83">
        <v>9.0100000000000001E-6</v>
      </c>
      <c r="BD108" s="83">
        <v>4.95E-6</v>
      </c>
      <c r="BE108" s="63">
        <v>1.1521E-2</v>
      </c>
      <c r="BF108" s="63">
        <v>1.0857E-2</v>
      </c>
      <c r="BG108" s="63">
        <v>7.7419999999999995E-4</v>
      </c>
      <c r="BH108" s="63">
        <v>1.0078999999999999E-3</v>
      </c>
      <c r="BI108" s="83">
        <v>6.8100000000000002E-5</v>
      </c>
      <c r="BJ108" s="83">
        <v>6.4900000000000005E-5</v>
      </c>
      <c r="BK108" s="83">
        <v>1.8E-5</v>
      </c>
      <c r="BL108" s="83">
        <v>1.6699999999999999E-5</v>
      </c>
      <c r="BM108" s="63">
        <v>3.7922999999999999E-4</v>
      </c>
      <c r="BN108" s="83">
        <v>7.47E-5</v>
      </c>
      <c r="BO108" s="63">
        <v>2.4063000000000001E-4</v>
      </c>
      <c r="BP108" s="63">
        <v>2.8630000000000002E-4</v>
      </c>
      <c r="BQ108" s="63">
        <v>2.6345999999999997E-4</v>
      </c>
      <c r="BR108" s="63">
        <v>1.0922E-4</v>
      </c>
      <c r="BS108" s="83">
        <v>3.2299999999999999E-5</v>
      </c>
      <c r="BT108" s="63">
        <v>1.1577E-4</v>
      </c>
      <c r="BU108" s="63">
        <v>1.3229999999999999E-4</v>
      </c>
      <c r="BV108" s="63">
        <v>7.7435</v>
      </c>
      <c r="BW108" s="63">
        <v>6.3234000000000004</v>
      </c>
      <c r="BX108" s="63">
        <v>1.4394</v>
      </c>
      <c r="BY108" s="63">
        <v>0.21049999999999999</v>
      </c>
      <c r="BZ108" s="63">
        <v>1</v>
      </c>
      <c r="CA108" s="63">
        <v>3</v>
      </c>
      <c r="CB108" s="63">
        <v>162.85</v>
      </c>
      <c r="CC108" s="63">
        <v>0.33400000000000002</v>
      </c>
      <c r="CD108" s="63">
        <v>7</v>
      </c>
      <c r="CE108" s="63">
        <v>15</v>
      </c>
      <c r="CF108" s="63">
        <v>0</v>
      </c>
      <c r="CG108" s="63">
        <v>7</v>
      </c>
      <c r="CH108" s="63">
        <v>41</v>
      </c>
      <c r="CI108" s="63">
        <v>5</v>
      </c>
      <c r="CJ108" s="63">
        <v>162.86000000000001</v>
      </c>
      <c r="CK108" s="63">
        <v>1</v>
      </c>
      <c r="CL108" s="9">
        <f t="shared" si="135"/>
        <v>0.29520650545687993</v>
      </c>
      <c r="CM108" s="9">
        <v>-16.215229999999998</v>
      </c>
      <c r="CN108" s="9">
        <v>-68.453450000000004</v>
      </c>
      <c r="CO108" s="63">
        <v>6</v>
      </c>
      <c r="CP108" s="63">
        <v>23</v>
      </c>
      <c r="CQ108" s="63">
        <v>12</v>
      </c>
      <c r="CR108" s="63">
        <v>12.34</v>
      </c>
      <c r="CS108" s="63">
        <v>338.4</v>
      </c>
      <c r="CT108" s="66" t="s">
        <v>87</v>
      </c>
      <c r="CU108" s="88">
        <v>0.3203125</v>
      </c>
      <c r="CV108" s="63">
        <v>-40</v>
      </c>
      <c r="CW108" s="63">
        <v>162</v>
      </c>
      <c r="CX108" s="63">
        <v>1.8</v>
      </c>
      <c r="CY108" s="63">
        <v>323.60000000000002</v>
      </c>
      <c r="CZ108" s="63">
        <v>-53.3</v>
      </c>
      <c r="DA108" s="66" t="s">
        <v>88</v>
      </c>
      <c r="DB108" s="63">
        <v>4.2</v>
      </c>
      <c r="DC108" s="66">
        <v>-8.5739999999999998</v>
      </c>
    </row>
    <row r="109" spans="1:130" s="63" customFormat="1">
      <c r="A109" s="67"/>
      <c r="E109" s="95"/>
      <c r="F109" s="95"/>
      <c r="G109" s="95"/>
      <c r="H109" s="95"/>
      <c r="I109" s="63">
        <v>2.5</v>
      </c>
      <c r="J109" s="66" t="s">
        <v>114</v>
      </c>
      <c r="K109" s="63">
        <v>2197.5</v>
      </c>
      <c r="L109" s="63">
        <v>228.1</v>
      </c>
      <c r="M109" s="76">
        <f t="shared" si="136"/>
        <v>4.8761458942851563</v>
      </c>
      <c r="N109" s="63">
        <v>0.52815000000000001</v>
      </c>
      <c r="O109" s="63">
        <v>4.1556000000000003E-2</v>
      </c>
      <c r="P109" s="63">
        <v>0.89641999999999999</v>
      </c>
      <c r="Q109" s="63">
        <v>8.3111000000000004E-2</v>
      </c>
      <c r="R109" s="63">
        <v>1.5497E-2</v>
      </c>
      <c r="S109" s="63">
        <v>9.0386000000000008E-3</v>
      </c>
      <c r="T109" s="63">
        <v>2.6003999999999999E-2</v>
      </c>
      <c r="U109" s="63">
        <v>1.5226E-2</v>
      </c>
      <c r="V109" s="63">
        <v>5.1125999999999996</v>
      </c>
      <c r="W109" s="63">
        <v>4.7111999999999998</v>
      </c>
      <c r="X109" s="76">
        <v>4.9119000000000002</v>
      </c>
      <c r="Y109" s="63">
        <v>0.20068</v>
      </c>
      <c r="Z109" s="63">
        <v>0.20507</v>
      </c>
      <c r="AA109" s="63">
        <v>0.20519000000000001</v>
      </c>
      <c r="AB109" s="63">
        <v>0.20508000000000001</v>
      </c>
      <c r="AC109" s="63">
        <v>1.2217E-4</v>
      </c>
      <c r="AD109" s="63">
        <v>2.9003999999999999</v>
      </c>
      <c r="AE109" s="63">
        <v>0.26367000000000002</v>
      </c>
      <c r="AF109" s="63">
        <v>8.7168000000000002E-3</v>
      </c>
      <c r="AG109" s="63">
        <v>0.28259000000000001</v>
      </c>
      <c r="AH109" s="63">
        <v>2.1565E-3</v>
      </c>
      <c r="AI109" s="63">
        <v>120</v>
      </c>
      <c r="AJ109" s="63">
        <v>0.20462</v>
      </c>
      <c r="AK109" s="63">
        <v>0.20547000000000001</v>
      </c>
      <c r="AL109" s="63">
        <v>0.20508000000000001</v>
      </c>
      <c r="AM109" s="63">
        <v>8.5267999999999997E-4</v>
      </c>
      <c r="AN109" s="63">
        <v>3.1284000000000001</v>
      </c>
      <c r="AO109" s="63">
        <v>0.83984000000000003</v>
      </c>
      <c r="AP109" s="83">
        <v>1.5E-5</v>
      </c>
      <c r="AQ109" s="63">
        <v>1.0205</v>
      </c>
      <c r="AR109" s="83">
        <v>1.0499999999999999E-5</v>
      </c>
      <c r="AS109" s="63">
        <v>8.5540000000000008E-3</v>
      </c>
      <c r="AT109" s="63">
        <v>1.1844E-2</v>
      </c>
      <c r="AU109" s="63">
        <v>1.0636E-2</v>
      </c>
      <c r="AV109" s="63">
        <v>9.4680000000000007E-3</v>
      </c>
      <c r="AW109" s="83">
        <v>4.1199999999999999E-5</v>
      </c>
      <c r="AX109" s="83">
        <v>5.41E-5</v>
      </c>
      <c r="AY109" s="83">
        <v>1.88E-5</v>
      </c>
      <c r="AZ109" s="83">
        <v>5.4500000000000003E-6</v>
      </c>
      <c r="BA109" s="83">
        <v>1.1399999999999999E-5</v>
      </c>
      <c r="BB109" s="83">
        <v>6.8299999999999998E-6</v>
      </c>
      <c r="BC109" s="63">
        <v>1.7853000000000001E-2</v>
      </c>
      <c r="BD109" s="63">
        <v>1.538E-2</v>
      </c>
      <c r="BE109" s="63">
        <v>6.4187000000000003E-3</v>
      </c>
      <c r="BF109" s="63">
        <v>6.0457999999999996E-3</v>
      </c>
      <c r="BG109" s="63">
        <v>2.0958000000000001E-4</v>
      </c>
      <c r="BH109" s="63">
        <v>2.6204000000000001E-4</v>
      </c>
      <c r="BI109" s="83">
        <v>9.7200000000000004E-5</v>
      </c>
      <c r="BJ109" s="63">
        <v>2.4756000000000002E-4</v>
      </c>
      <c r="BK109" s="83">
        <v>3.8999999999999999E-5</v>
      </c>
      <c r="BL109" s="83">
        <v>8.3200000000000003E-5</v>
      </c>
      <c r="BM109" s="63">
        <v>6.7697000000000003</v>
      </c>
      <c r="BN109" s="63">
        <v>0.67830000000000001</v>
      </c>
      <c r="BO109" s="63">
        <v>0.31392999999999999</v>
      </c>
      <c r="BP109" s="63">
        <v>0.82191000000000003</v>
      </c>
      <c r="BQ109" s="63">
        <v>0.56791999999999998</v>
      </c>
      <c r="BR109" s="63">
        <v>0.36412</v>
      </c>
      <c r="BS109" s="63">
        <v>0.35919000000000001</v>
      </c>
      <c r="BT109" s="63">
        <v>6.2018000000000004</v>
      </c>
      <c r="BU109" s="63">
        <v>0.76985000000000003</v>
      </c>
      <c r="BV109" s="63">
        <v>57.844000000000001</v>
      </c>
      <c r="BW109" s="63">
        <v>34.159999999999997</v>
      </c>
      <c r="BX109" s="63">
        <v>11.92</v>
      </c>
      <c r="BY109" s="63">
        <v>1.7462</v>
      </c>
      <c r="BZ109" s="63">
        <v>0.04</v>
      </c>
      <c r="CA109" s="63">
        <v>4</v>
      </c>
      <c r="CB109" s="63">
        <v>225.93</v>
      </c>
      <c r="CC109" s="63">
        <v>0.33100000000000002</v>
      </c>
      <c r="CD109" s="63">
        <v>8</v>
      </c>
      <c r="CE109" s="63">
        <v>0</v>
      </c>
      <c r="CF109" s="63">
        <v>0</v>
      </c>
      <c r="CG109" s="63">
        <v>8</v>
      </c>
      <c r="CH109" s="63">
        <v>20</v>
      </c>
      <c r="CI109" s="63">
        <v>53</v>
      </c>
      <c r="CJ109" s="63">
        <v>1076.3</v>
      </c>
      <c r="CK109" s="63">
        <v>1</v>
      </c>
      <c r="CL109" s="9">
        <f t="shared" si="135"/>
        <v>0.31121654156635037</v>
      </c>
      <c r="CM109" s="9">
        <v>-15.638</v>
      </c>
      <c r="CN109" s="9">
        <v>-48.015999999999998</v>
      </c>
      <c r="CO109" s="63">
        <v>6</v>
      </c>
      <c r="CP109" s="63">
        <v>23</v>
      </c>
      <c r="CQ109" s="63">
        <v>12</v>
      </c>
      <c r="CR109" s="63">
        <v>18.98</v>
      </c>
      <c r="CS109" s="63">
        <v>53.5</v>
      </c>
      <c r="CT109" s="66" t="s">
        <v>87</v>
      </c>
      <c r="CU109" s="88">
        <v>0.34623842592592591</v>
      </c>
      <c r="CV109" s="63">
        <v>-300</v>
      </c>
      <c r="CW109" s="63">
        <v>228.5</v>
      </c>
      <c r="CX109" s="63">
        <v>0.9</v>
      </c>
      <c r="CY109" s="63">
        <v>328.4</v>
      </c>
      <c r="CZ109" s="63">
        <v>-72.400000000000006</v>
      </c>
      <c r="DA109" s="66" t="s">
        <v>88</v>
      </c>
      <c r="DB109" s="63">
        <v>49</v>
      </c>
      <c r="DC109" s="66">
        <v>12.769</v>
      </c>
    </row>
    <row r="110" spans="1:130" s="63" customFormat="1">
      <c r="A110" s="67"/>
      <c r="E110" s="95"/>
      <c r="F110" s="95"/>
      <c r="G110" s="95"/>
      <c r="H110" s="95"/>
      <c r="I110" s="63">
        <v>2.5</v>
      </c>
      <c r="J110" s="66" t="s">
        <v>106</v>
      </c>
      <c r="K110" s="63">
        <v>2952.7</v>
      </c>
      <c r="L110" s="63">
        <v>5.4</v>
      </c>
      <c r="M110" s="76">
        <f t="shared" si="136"/>
        <v>1.16362959342782</v>
      </c>
      <c r="N110" s="63">
        <v>3.6486999999999999E-2</v>
      </c>
      <c r="O110" s="63">
        <v>1.0182E-2</v>
      </c>
      <c r="P110" s="63">
        <v>4.5569999999999999E-2</v>
      </c>
      <c r="Q110" s="63">
        <v>2.0365000000000001E-2</v>
      </c>
      <c r="R110" s="63">
        <v>5.6033000000000003E-3</v>
      </c>
      <c r="S110" s="63">
        <v>3.2915000000000002E-3</v>
      </c>
      <c r="T110" s="63">
        <v>5.4244000000000002E-3</v>
      </c>
      <c r="U110" s="63">
        <v>3.1611999999999999E-3</v>
      </c>
      <c r="V110" s="63">
        <v>1.3006</v>
      </c>
      <c r="W110" s="63">
        <v>2.2713999999999999</v>
      </c>
      <c r="X110" s="76">
        <v>1.786</v>
      </c>
      <c r="Y110" s="63">
        <v>0.48544999999999999</v>
      </c>
      <c r="Z110" s="63">
        <v>0.8569</v>
      </c>
      <c r="AA110" s="63">
        <v>0.86043999999999998</v>
      </c>
      <c r="AB110" s="63">
        <v>0.85938000000000003</v>
      </c>
      <c r="AC110" s="63">
        <v>3.5427000000000002E-3</v>
      </c>
      <c r="AD110" s="63">
        <v>4.6852999999999999E-3</v>
      </c>
      <c r="AE110" s="63">
        <v>0.86914000000000002</v>
      </c>
      <c r="AF110" s="63">
        <v>3.0847999999999997E-4</v>
      </c>
      <c r="AG110" s="63">
        <v>0.89354999999999996</v>
      </c>
      <c r="AH110" s="63">
        <v>1.4967E-4</v>
      </c>
      <c r="AI110" s="63">
        <v>120</v>
      </c>
      <c r="AJ110" s="63">
        <v>0.85387000000000002</v>
      </c>
      <c r="AK110" s="63">
        <v>0.85526000000000002</v>
      </c>
      <c r="AL110" s="63">
        <v>0.85448999999999997</v>
      </c>
      <c r="AM110" s="63">
        <v>1.3897E-3</v>
      </c>
      <c r="AN110" s="63">
        <v>5.6801000000000004E-3</v>
      </c>
      <c r="AO110" s="63">
        <v>0.87402000000000002</v>
      </c>
      <c r="AP110" s="63">
        <v>1.7652E-4</v>
      </c>
      <c r="AQ110" s="63">
        <v>0.92284999999999995</v>
      </c>
      <c r="AR110" s="83">
        <v>7.4400000000000006E-5</v>
      </c>
      <c r="AS110" s="63">
        <v>1.382E-4</v>
      </c>
      <c r="AT110" s="63">
        <v>1.2709E-4</v>
      </c>
      <c r="AU110" s="63">
        <v>2.0975000000000001E-2</v>
      </c>
      <c r="AV110" s="63">
        <v>1.4213E-2</v>
      </c>
      <c r="AW110" s="63">
        <v>2.5523E-3</v>
      </c>
      <c r="AX110" s="63">
        <v>3.8073999999999998E-3</v>
      </c>
      <c r="AY110" s="63">
        <v>1.9642999999999999E-4</v>
      </c>
      <c r="AZ110" s="63">
        <v>1.9076999999999999E-4</v>
      </c>
      <c r="BA110" s="83">
        <v>9.8800000000000003E-5</v>
      </c>
      <c r="BB110" s="63">
        <v>1.6705999999999999E-4</v>
      </c>
      <c r="BC110" s="63">
        <v>1.1093E-4</v>
      </c>
      <c r="BD110" s="83">
        <v>9.5099999999999994E-5</v>
      </c>
      <c r="BE110" s="63">
        <v>1.8846000000000002E-2</v>
      </c>
      <c r="BF110" s="63">
        <v>1.6403000000000001E-2</v>
      </c>
      <c r="BG110" s="63">
        <v>2.8492999999999999E-3</v>
      </c>
      <c r="BH110" s="63">
        <v>2.1890999999999998E-3</v>
      </c>
      <c r="BI110" s="63">
        <v>1.4116000000000001E-4</v>
      </c>
      <c r="BJ110" s="83">
        <v>1.2044000000000001E-4</v>
      </c>
      <c r="BK110" s="83">
        <v>8.0900000000000001E-5</v>
      </c>
      <c r="BL110" s="83">
        <v>6.9200000000000002E-5</v>
      </c>
      <c r="BM110" s="63">
        <v>2.1763999999999999E-2</v>
      </c>
      <c r="BN110" s="63">
        <v>2.1751E-2</v>
      </c>
      <c r="BO110" s="63">
        <v>9.7762999999999999E-3</v>
      </c>
      <c r="BP110" s="63">
        <v>1.0037000000000001E-2</v>
      </c>
      <c r="BQ110" s="63">
        <v>9.9063999999999992E-3</v>
      </c>
      <c r="BR110" s="63">
        <v>9.4993000000000005E-3</v>
      </c>
      <c r="BS110" s="63">
        <v>1.8408000000000001E-4</v>
      </c>
      <c r="BT110" s="63">
        <v>1.1858E-2</v>
      </c>
      <c r="BU110" s="63">
        <v>2.3734999999999999E-2</v>
      </c>
      <c r="BV110" s="63">
        <v>8.1326999999999998</v>
      </c>
      <c r="BW110" s="63">
        <v>6.0026000000000002</v>
      </c>
      <c r="BX110" s="63">
        <v>2.1970000000000001</v>
      </c>
      <c r="BY110" s="63">
        <v>0.14756</v>
      </c>
      <c r="BZ110" s="63">
        <v>0.6</v>
      </c>
      <c r="CA110" s="63">
        <v>3</v>
      </c>
      <c r="CB110" s="63">
        <v>4.4880000000000004</v>
      </c>
      <c r="CC110" s="63">
        <v>0.35199999999999998</v>
      </c>
      <c r="CD110" s="63">
        <v>8</v>
      </c>
      <c r="CE110" s="63">
        <v>45</v>
      </c>
      <c r="CF110" s="63">
        <v>0</v>
      </c>
      <c r="CG110" s="63">
        <v>9</v>
      </c>
      <c r="CH110" s="63">
        <v>10</v>
      </c>
      <c r="CI110" s="63">
        <v>49</v>
      </c>
      <c r="CJ110" s="63">
        <v>275.92</v>
      </c>
      <c r="CK110" s="63">
        <v>1</v>
      </c>
      <c r="CL110" s="9">
        <f t="shared" si="135"/>
        <v>0.29359649995028336</v>
      </c>
      <c r="CM110" s="9">
        <v>-54.580570000000002</v>
      </c>
      <c r="CN110" s="9">
        <v>-67.309229999999999</v>
      </c>
      <c r="CO110" s="63">
        <v>6</v>
      </c>
      <c r="CP110" s="63">
        <v>23</v>
      </c>
      <c r="CQ110" s="63">
        <v>12</v>
      </c>
      <c r="CR110" s="63">
        <v>26.86</v>
      </c>
      <c r="CS110" s="63">
        <v>184.6</v>
      </c>
      <c r="CT110" s="66" t="s">
        <v>87</v>
      </c>
      <c r="CU110" s="88">
        <v>0.38240740740740736</v>
      </c>
      <c r="CV110" s="63">
        <v>119.6</v>
      </c>
      <c r="CW110" s="63">
        <v>4.8</v>
      </c>
      <c r="CX110" s="63">
        <v>-2.2000000000000002</v>
      </c>
      <c r="CY110" s="63">
        <v>316.7</v>
      </c>
      <c r="CZ110" s="63">
        <v>-50.3</v>
      </c>
      <c r="DA110" s="66" t="s">
        <v>88</v>
      </c>
      <c r="DB110" s="63">
        <v>1.1000000000000001</v>
      </c>
      <c r="DC110" s="66">
        <v>3.0739999999999998</v>
      </c>
    </row>
    <row r="111" spans="1:130" s="77" customFormat="1">
      <c r="A111" s="91"/>
      <c r="I111" s="77">
        <v>2.5</v>
      </c>
      <c r="J111" s="74" t="s">
        <v>115</v>
      </c>
      <c r="K111" s="77">
        <v>6566.3</v>
      </c>
      <c r="L111" s="77">
        <v>222.9</v>
      </c>
      <c r="M111" s="78">
        <f t="shared" si="136"/>
        <v>4.7080979284369118</v>
      </c>
      <c r="N111" s="77">
        <v>5.2130000000000003E-2</v>
      </c>
      <c r="O111" s="77">
        <v>4.3893000000000001E-2</v>
      </c>
      <c r="P111" s="77">
        <v>7.6003000000000001E-2</v>
      </c>
      <c r="Q111" s="77">
        <v>8.7787000000000004E-2</v>
      </c>
      <c r="R111" s="77">
        <v>1.0865E-2</v>
      </c>
      <c r="S111" s="77">
        <v>6.5675999999999998E-3</v>
      </c>
      <c r="T111" s="77">
        <v>1.2292000000000001E-2</v>
      </c>
      <c r="U111" s="77">
        <v>7.2966999999999997E-3</v>
      </c>
      <c r="V111" s="77">
        <v>3.6793999999999998</v>
      </c>
      <c r="W111" s="77">
        <v>4.5620000000000003</v>
      </c>
      <c r="X111" s="78">
        <v>4.1207000000000003</v>
      </c>
      <c r="Y111" s="77">
        <v>0.44125999999999999</v>
      </c>
      <c r="Z111" s="77">
        <v>0.20893999999999999</v>
      </c>
      <c r="AA111" s="77">
        <v>0.21786</v>
      </c>
      <c r="AB111" s="77">
        <v>0.21240000000000001</v>
      </c>
      <c r="AC111" s="77">
        <v>8.9189999999999998E-3</v>
      </c>
      <c r="AD111" s="77">
        <v>0.1104</v>
      </c>
      <c r="AE111" s="77">
        <v>0.21484</v>
      </c>
      <c r="AF111" s="77">
        <v>5.2417999999999999E-2</v>
      </c>
      <c r="AG111" s="77">
        <v>0.22095000000000001</v>
      </c>
      <c r="AH111" s="77">
        <v>4.9225999999999999E-2</v>
      </c>
      <c r="AI111" s="77">
        <v>120</v>
      </c>
      <c r="AJ111" s="77">
        <v>0.23487</v>
      </c>
      <c r="AK111" s="77">
        <v>0.25731999999999999</v>
      </c>
      <c r="AL111" s="77">
        <v>0.24414</v>
      </c>
      <c r="AM111" s="77">
        <v>2.2440999999999999E-2</v>
      </c>
      <c r="AN111" s="77">
        <v>5.3090999999999999E-2</v>
      </c>
      <c r="AO111" s="77">
        <v>0.25879000000000002</v>
      </c>
      <c r="AP111" s="77">
        <v>7.2202999999999998E-3</v>
      </c>
      <c r="AQ111" s="77">
        <v>0.32715</v>
      </c>
      <c r="AR111" s="77">
        <v>8.2082000000000006E-3</v>
      </c>
      <c r="AS111" s="77">
        <v>4.6477999999999998E-2</v>
      </c>
      <c r="AT111" s="77">
        <v>2.2252999999999998E-2</v>
      </c>
      <c r="AU111" s="77">
        <v>2.1758E-2</v>
      </c>
      <c r="AV111" s="77">
        <v>1.9202E-2</v>
      </c>
      <c r="AW111" s="77">
        <v>2.6647999999999998E-4</v>
      </c>
      <c r="AX111" s="77">
        <v>1.719E-4</v>
      </c>
      <c r="AY111" s="77">
        <v>3.6481000000000003E-4</v>
      </c>
      <c r="AZ111" s="77">
        <v>1.7229999999999999E-4</v>
      </c>
      <c r="BA111" s="93">
        <v>4.3800000000000001E-5</v>
      </c>
      <c r="BB111" s="93">
        <v>3.1099999999999997E-5</v>
      </c>
      <c r="BC111" s="77">
        <v>2.2508E-2</v>
      </c>
      <c r="BD111" s="77">
        <v>1.9578000000000002E-2</v>
      </c>
      <c r="BE111" s="77">
        <v>1.9161000000000001E-2</v>
      </c>
      <c r="BF111" s="77">
        <v>2.5375999999999999E-2</v>
      </c>
      <c r="BG111" s="77">
        <v>6.7287E-4</v>
      </c>
      <c r="BH111" s="77">
        <v>6.5768000000000001E-4</v>
      </c>
      <c r="BI111" s="77">
        <v>1.4411E-4</v>
      </c>
      <c r="BJ111" s="77">
        <v>1.4820999999999999E-4</v>
      </c>
      <c r="BK111" s="77">
        <v>1.7463E-4</v>
      </c>
      <c r="BL111" s="77">
        <v>2.2709E-4</v>
      </c>
      <c r="BM111" s="77">
        <v>0.10528</v>
      </c>
      <c r="BN111" s="77">
        <v>0.18601000000000001</v>
      </c>
      <c r="BO111" s="77">
        <v>7.2290999999999994E-2</v>
      </c>
      <c r="BP111" s="77">
        <v>9.1017000000000001E-2</v>
      </c>
      <c r="BQ111" s="77">
        <v>8.1654000000000004E-2</v>
      </c>
      <c r="BR111" s="77">
        <v>0.21875</v>
      </c>
      <c r="BS111" s="77">
        <v>1.3240999999999999E-2</v>
      </c>
      <c r="BT111" s="77">
        <v>2.3630999999999999E-2</v>
      </c>
      <c r="BU111" s="77">
        <v>0.28714000000000001</v>
      </c>
      <c r="BV111" s="77">
        <v>6.9950999999999999</v>
      </c>
      <c r="BW111" s="77">
        <v>9.1190999999999995</v>
      </c>
      <c r="BX111" s="77">
        <v>1.2894000000000001</v>
      </c>
      <c r="BY111" s="77">
        <v>0.20018</v>
      </c>
      <c r="BZ111" s="77">
        <v>0.3</v>
      </c>
      <c r="CA111" s="77">
        <v>2</v>
      </c>
      <c r="CB111" s="77">
        <v>225.71</v>
      </c>
      <c r="CC111" s="77">
        <v>0.33700000000000002</v>
      </c>
      <c r="CD111" s="77">
        <v>12</v>
      </c>
      <c r="CE111" s="77">
        <v>10</v>
      </c>
      <c r="CF111" s="77">
        <v>0</v>
      </c>
      <c r="CG111" s="77">
        <v>12</v>
      </c>
      <c r="CH111" s="77">
        <v>32</v>
      </c>
      <c r="CI111" s="77">
        <v>59</v>
      </c>
      <c r="CJ111" s="77">
        <v>468.98</v>
      </c>
      <c r="CK111" s="77">
        <v>1</v>
      </c>
      <c r="CL111" s="58">
        <f t="shared" si="135"/>
        <v>0.2959525848469825</v>
      </c>
      <c r="CM111" s="58">
        <v>15.257289999999999</v>
      </c>
      <c r="CN111" s="58">
        <v>-23.183879999999998</v>
      </c>
      <c r="CO111" s="77">
        <v>6</v>
      </c>
      <c r="CP111" s="77">
        <v>23</v>
      </c>
      <c r="CQ111" s="77">
        <v>12</v>
      </c>
      <c r="CR111" s="77">
        <v>58.14</v>
      </c>
      <c r="CS111" s="77">
        <v>47.7</v>
      </c>
      <c r="CT111" s="74" t="s">
        <v>87</v>
      </c>
      <c r="CU111" s="94">
        <v>0.52361111111111114</v>
      </c>
      <c r="CV111" s="77">
        <v>840.8</v>
      </c>
      <c r="CW111" s="77">
        <v>227.8</v>
      </c>
      <c r="CX111" s="77">
        <v>5.0999999999999996</v>
      </c>
      <c r="CY111" s="77">
        <v>321.89999999999998</v>
      </c>
      <c r="CZ111" s="77">
        <v>-45</v>
      </c>
      <c r="DA111" s="74" t="s">
        <v>90</v>
      </c>
      <c r="DB111" s="77">
        <v>2</v>
      </c>
      <c r="DC111" s="74">
        <v>6.5679999999999996</v>
      </c>
    </row>
    <row r="112" spans="1:130" s="141" customFormat="1">
      <c r="A112" s="166"/>
      <c r="J112" s="155"/>
      <c r="M112" s="159"/>
      <c r="X112" s="159">
        <f>AVERAGE(X107:X111)</f>
        <v>3.5466259999999998</v>
      </c>
      <c r="Y112" s="159">
        <f>AVERAGE(Y107:Y111)</f>
        <v>0.31061539999999999</v>
      </c>
      <c r="BA112" s="160"/>
      <c r="BB112" s="160"/>
      <c r="CL112" s="111"/>
      <c r="CM112" s="111"/>
      <c r="CN112" s="111"/>
      <c r="CT112" s="155"/>
      <c r="CU112" s="165"/>
      <c r="DA112" s="155"/>
      <c r="DC112" s="155"/>
    </row>
    <row r="113" spans="1:113" s="95" customFormat="1">
      <c r="A113" s="102">
        <v>41320</v>
      </c>
      <c r="B113" s="95">
        <v>54.8</v>
      </c>
      <c r="C113" s="95">
        <v>61.1</v>
      </c>
      <c r="D113" s="95">
        <v>23.3</v>
      </c>
      <c r="E113" s="222">
        <v>12.8</v>
      </c>
      <c r="F113" s="222">
        <v>-13.3</v>
      </c>
      <c r="G113" s="222">
        <v>-2.4</v>
      </c>
      <c r="H113" s="222">
        <f>(E113^2+F113^2+G113^2)^0.5</f>
        <v>18.614241859393577</v>
      </c>
      <c r="I113" s="95">
        <v>440</v>
      </c>
      <c r="J113" s="96" t="s">
        <v>43</v>
      </c>
      <c r="K113" s="95">
        <v>530.20000000000005</v>
      </c>
      <c r="L113" s="95">
        <v>21.8</v>
      </c>
      <c r="M113" s="76">
        <f t="shared" si="136"/>
        <v>45.51039912620034</v>
      </c>
      <c r="N113" s="95">
        <v>10.798</v>
      </c>
      <c r="O113" s="95">
        <v>0.35358000000000001</v>
      </c>
      <c r="P113" s="95">
        <v>12.243</v>
      </c>
      <c r="Q113" s="95">
        <v>0.70716999999999997</v>
      </c>
      <c r="R113" s="95">
        <v>0.12515000000000001</v>
      </c>
      <c r="S113" s="95">
        <v>7.8556000000000001E-2</v>
      </c>
      <c r="T113" s="95">
        <v>0.13374</v>
      </c>
      <c r="U113" s="95">
        <v>8.4605E-2</v>
      </c>
      <c r="V113" s="95">
        <v>35.658000000000001</v>
      </c>
      <c r="W113" s="95">
        <v>40.320999999999998</v>
      </c>
      <c r="X113" s="76">
        <v>37.99</v>
      </c>
      <c r="Y113" s="95">
        <v>2.3315999999999999</v>
      </c>
      <c r="Z113" s="95">
        <v>2.1919999999999999E-2</v>
      </c>
      <c r="AA113" s="95">
        <v>2.1982999999999999E-2</v>
      </c>
      <c r="AB113" s="95">
        <v>2.1972999999999999E-2</v>
      </c>
      <c r="AC113" s="98">
        <v>6.3499999999999999E-5</v>
      </c>
      <c r="AD113" s="95">
        <v>2455.6999999999998</v>
      </c>
      <c r="AE113" s="95">
        <v>1.1407</v>
      </c>
      <c r="AF113" s="98">
        <v>9.1700000000000006E-5</v>
      </c>
      <c r="AG113" s="95">
        <v>1.2372000000000001</v>
      </c>
      <c r="AH113" s="95">
        <v>2.8739999999999999E-4</v>
      </c>
      <c r="AI113" s="95">
        <v>250</v>
      </c>
      <c r="AJ113" s="95">
        <v>2.4389000000000001E-2</v>
      </c>
      <c r="AK113" s="95">
        <v>2.4458000000000001E-2</v>
      </c>
      <c r="AL113" s="95">
        <v>2.4414000000000002E-2</v>
      </c>
      <c r="AM113" s="98">
        <v>6.8200000000000004E-5</v>
      </c>
      <c r="AN113" s="95">
        <v>3050.5</v>
      </c>
      <c r="AO113" s="95">
        <v>3.8184</v>
      </c>
      <c r="AP113" s="98">
        <v>5.6300000000000003E-6</v>
      </c>
      <c r="AQ113" s="95">
        <v>6.1962999999999999</v>
      </c>
      <c r="AR113" s="98">
        <v>3.1499999999999999E-6</v>
      </c>
      <c r="AS113" s="95">
        <v>8.7484000000000002</v>
      </c>
      <c r="AT113" s="95">
        <v>12.071</v>
      </c>
      <c r="AU113" s="95">
        <v>2.2558999999999999E-2</v>
      </c>
      <c r="AV113" s="95">
        <v>2.1534000000000001E-2</v>
      </c>
      <c r="AW113" s="98">
        <v>7.3200000000000004E-5</v>
      </c>
      <c r="AX113" s="98">
        <v>9.7100000000000002E-6</v>
      </c>
      <c r="AY113" s="98">
        <v>2.1699999999999999E-5</v>
      </c>
      <c r="AZ113" s="98">
        <v>5.6400000000000002E-6</v>
      </c>
      <c r="BA113" s="98">
        <v>4.3600000000000003E-5</v>
      </c>
      <c r="BB113" s="98">
        <v>4.0399999999999999E-5</v>
      </c>
      <c r="BC113" s="95">
        <v>4.6359000000000004</v>
      </c>
      <c r="BD113" s="95">
        <v>4.6185999999999998</v>
      </c>
      <c r="BE113" s="95">
        <v>1.447E-2</v>
      </c>
      <c r="BF113" s="95">
        <v>1.3039E-2</v>
      </c>
      <c r="BG113" s="95">
        <v>2.1336E-4</v>
      </c>
      <c r="BH113" s="95">
        <v>1.9767999999999999E-4</v>
      </c>
      <c r="BI113" s="98">
        <v>4.1100000000000003E-5</v>
      </c>
      <c r="BJ113" s="98">
        <v>4.1199999999999999E-5</v>
      </c>
      <c r="BK113" s="98">
        <v>5.4299999999999998E-5</v>
      </c>
      <c r="BL113" s="98">
        <v>6.5300000000000002E-5</v>
      </c>
      <c r="BM113" s="95">
        <v>1502.7</v>
      </c>
      <c r="BN113" s="95">
        <v>60.036999999999999</v>
      </c>
      <c r="BO113" s="95">
        <v>19.773</v>
      </c>
      <c r="BP113" s="95">
        <v>19.311</v>
      </c>
      <c r="BQ113" s="95">
        <v>19.542000000000002</v>
      </c>
      <c r="BR113" s="95">
        <v>28.76</v>
      </c>
      <c r="BS113" s="95">
        <v>0.32623999999999997</v>
      </c>
      <c r="BT113" s="95">
        <v>1483.2</v>
      </c>
      <c r="BU113" s="95">
        <v>66.569999999999993</v>
      </c>
      <c r="BV113" s="95">
        <v>97.825999999999993</v>
      </c>
      <c r="BW113" s="95">
        <v>61.664999999999999</v>
      </c>
      <c r="BX113" s="95">
        <v>76.897999999999996</v>
      </c>
      <c r="BY113" s="95">
        <v>11.496</v>
      </c>
      <c r="BZ113" s="95">
        <v>0.01</v>
      </c>
      <c r="CA113" s="95">
        <v>4</v>
      </c>
      <c r="CB113" s="95">
        <v>29.427</v>
      </c>
      <c r="CC113" s="95">
        <v>0.35599999999999998</v>
      </c>
      <c r="CD113" s="95">
        <v>2</v>
      </c>
      <c r="CE113" s="95">
        <v>53</v>
      </c>
      <c r="CF113" s="95">
        <v>50</v>
      </c>
      <c r="CG113" s="95">
        <v>3</v>
      </c>
      <c r="CH113" s="95">
        <v>48</v>
      </c>
      <c r="CI113" s="95">
        <v>8</v>
      </c>
      <c r="CJ113" s="95">
        <v>1025.5</v>
      </c>
      <c r="CK113" s="95">
        <v>1</v>
      </c>
      <c r="CL113" s="9">
        <f t="shared" ref="CL113:CL127" si="137">K113/(((CG113*3600)+(CH113*60)+CI113)-((CO113*3600)+(CP113*60)+CQ113))</f>
        <v>0.32036253776435047</v>
      </c>
      <c r="CM113" s="9">
        <v>50.4086</v>
      </c>
      <c r="CN113" s="9">
        <v>58.034300000000002</v>
      </c>
      <c r="CO113" s="95">
        <v>3</v>
      </c>
      <c r="CP113" s="95">
        <v>20</v>
      </c>
      <c r="CQ113" s="95">
        <v>33</v>
      </c>
      <c r="CR113" s="95">
        <v>4.33</v>
      </c>
      <c r="CS113" s="95">
        <v>213.9</v>
      </c>
      <c r="CT113" s="96" t="s">
        <v>87</v>
      </c>
      <c r="CU113" s="99">
        <v>0.1587962962962963</v>
      </c>
      <c r="CV113" s="96">
        <v>-38.4</v>
      </c>
      <c r="CW113" s="95">
        <v>29.1</v>
      </c>
      <c r="CX113" s="95">
        <v>-1.8</v>
      </c>
      <c r="CY113" s="95">
        <v>317.60000000000002</v>
      </c>
      <c r="CZ113" s="95">
        <v>-59.4</v>
      </c>
      <c r="DA113" s="96" t="s">
        <v>88</v>
      </c>
      <c r="DB113" s="95">
        <v>139.5</v>
      </c>
      <c r="DC113" s="96">
        <v>-55.835000000000001</v>
      </c>
    </row>
    <row r="114" spans="1:113" s="95" customFormat="1">
      <c r="A114" s="106"/>
      <c r="I114" s="95">
        <v>440</v>
      </c>
      <c r="J114" s="96" t="s">
        <v>46</v>
      </c>
      <c r="K114" s="95">
        <v>1501.5</v>
      </c>
      <c r="L114" s="95">
        <v>88.1</v>
      </c>
      <c r="M114" s="76">
        <f t="shared" si="136"/>
        <v>30.062530062530062</v>
      </c>
      <c r="N114" s="5">
        <v>1.0338000000000001</v>
      </c>
      <c r="O114" s="5">
        <v>0.26861000000000002</v>
      </c>
      <c r="P114" s="5">
        <v>1.5832999999999999</v>
      </c>
      <c r="Q114" s="5">
        <v>0.53722000000000003</v>
      </c>
      <c r="R114" s="5">
        <v>2.8792999999999999E-2</v>
      </c>
      <c r="S114" s="5">
        <v>1.6236E-2</v>
      </c>
      <c r="T114" s="5">
        <v>5.3836000000000002E-2</v>
      </c>
      <c r="U114" s="5">
        <v>3.2781999999999999E-2</v>
      </c>
      <c r="V114" s="5">
        <v>38.978999999999999</v>
      </c>
      <c r="W114" s="5">
        <v>37.972000000000001</v>
      </c>
      <c r="X114" s="45">
        <v>38.475000000000001</v>
      </c>
      <c r="Y114" s="5">
        <v>0.50363000000000002</v>
      </c>
      <c r="Z114" s="5">
        <v>3.3251000000000003E-2</v>
      </c>
      <c r="AA114" s="5">
        <v>3.3293999999999997E-2</v>
      </c>
      <c r="AB114" s="5">
        <v>3.3264000000000002E-2</v>
      </c>
      <c r="AC114" s="6">
        <v>4.3000000000000002E-5</v>
      </c>
      <c r="AD114" s="5">
        <v>37.597999999999999</v>
      </c>
      <c r="AE114" s="5">
        <v>4.3639999999999998E-2</v>
      </c>
      <c r="AF114" s="5">
        <v>6.4846000000000001E-2</v>
      </c>
      <c r="AG114" s="5">
        <v>0.11169</v>
      </c>
      <c r="AH114" s="5">
        <v>2.5265999999999998E-4</v>
      </c>
      <c r="AI114" s="5">
        <v>300</v>
      </c>
      <c r="AJ114" s="5">
        <v>2.6714999999999999E-2</v>
      </c>
      <c r="AK114" s="5">
        <v>2.9387E-2</v>
      </c>
      <c r="AL114" s="5">
        <v>2.6855E-2</v>
      </c>
      <c r="AM114" s="6">
        <v>2.6716000000000001E-3</v>
      </c>
      <c r="AN114" s="5">
        <v>60.515999999999998</v>
      </c>
      <c r="AO114" s="5">
        <v>0.22461</v>
      </c>
      <c r="AP114" s="6">
        <v>4.9081999999999997E-3</v>
      </c>
      <c r="AQ114" s="5">
        <v>0.25146000000000002</v>
      </c>
      <c r="AR114" s="6">
        <v>1.3143E-2</v>
      </c>
      <c r="AS114" s="5">
        <v>0.26402999999999999</v>
      </c>
      <c r="AT114" s="5">
        <v>0.34982000000000002</v>
      </c>
      <c r="AU114" s="5">
        <v>1.8008E-2</v>
      </c>
      <c r="AV114" s="5">
        <v>2.5990000000000002E-3</v>
      </c>
      <c r="AW114" s="5">
        <v>1.9375999999999999E-4</v>
      </c>
      <c r="AX114" s="6">
        <v>1.3212E-4</v>
      </c>
      <c r="AY114" s="6">
        <v>8.7199999999999995E-6</v>
      </c>
      <c r="AZ114" s="6">
        <v>1.5099999999999999E-6</v>
      </c>
      <c r="BA114" s="6">
        <v>1.91E-5</v>
      </c>
      <c r="BB114" s="6">
        <v>2.8499999999999998E-6</v>
      </c>
      <c r="BC114" s="5">
        <v>0.69286999999999999</v>
      </c>
      <c r="BD114" s="5">
        <v>1.2547999999999999</v>
      </c>
      <c r="BE114" s="5">
        <v>1.1068E-2</v>
      </c>
      <c r="BF114" s="5">
        <v>1.1261999999999999E-2</v>
      </c>
      <c r="BG114" s="5">
        <v>2.2336E-4</v>
      </c>
      <c r="BH114" s="6">
        <v>2.2955E-4</v>
      </c>
      <c r="BI114" s="6">
        <v>6.3E-5</v>
      </c>
      <c r="BJ114" s="6">
        <v>7.2200000000000007E-5</v>
      </c>
      <c r="BK114" s="6">
        <v>2.9E-5</v>
      </c>
      <c r="BL114" s="6">
        <v>1.66E-5</v>
      </c>
      <c r="BM114" s="5">
        <v>103.73</v>
      </c>
      <c r="BN114" s="5">
        <v>52.652000000000001</v>
      </c>
      <c r="BO114" s="5">
        <v>2.4011</v>
      </c>
      <c r="BP114" s="5">
        <v>12.775</v>
      </c>
      <c r="BQ114" s="5">
        <v>7.5880000000000001</v>
      </c>
      <c r="BR114" s="5">
        <v>2.8393000000000002</v>
      </c>
      <c r="BS114" s="5">
        <v>7.3353999999999999</v>
      </c>
      <c r="BT114" s="5">
        <v>96.138000000000005</v>
      </c>
      <c r="BU114" s="5">
        <v>52.728000000000002</v>
      </c>
      <c r="BV114" s="5">
        <v>54.988999999999997</v>
      </c>
      <c r="BW114" s="5">
        <v>36.189</v>
      </c>
      <c r="BX114" s="5">
        <v>13.67</v>
      </c>
      <c r="BY114" s="5">
        <v>0.60455999999999999</v>
      </c>
      <c r="BZ114" s="5">
        <v>0.01</v>
      </c>
      <c r="CA114" s="5">
        <v>3</v>
      </c>
      <c r="CB114" s="5">
        <v>97.238</v>
      </c>
      <c r="CC114" s="5">
        <v>0.311</v>
      </c>
      <c r="CD114" s="5">
        <v>3</v>
      </c>
      <c r="CE114" s="5">
        <v>48</v>
      </c>
      <c r="CF114" s="5">
        <v>7</v>
      </c>
      <c r="CG114" s="5">
        <v>5</v>
      </c>
      <c r="CH114" s="5">
        <v>2</v>
      </c>
      <c r="CI114" s="5">
        <v>9</v>
      </c>
      <c r="CJ114" s="5">
        <v>2142.3000000000002</v>
      </c>
      <c r="CK114" s="5">
        <v>2</v>
      </c>
      <c r="CL114" s="9">
        <f t="shared" si="137"/>
        <v>0.24630905511811024</v>
      </c>
      <c r="CM114" s="9">
        <v>56.721359999999997</v>
      </c>
      <c r="CN114" s="9">
        <v>37.217590000000001</v>
      </c>
      <c r="CO114" s="95">
        <v>3</v>
      </c>
      <c r="CP114" s="95">
        <v>20</v>
      </c>
      <c r="CQ114" s="95">
        <v>33</v>
      </c>
      <c r="CR114" s="95">
        <v>14.2</v>
      </c>
      <c r="CS114" s="95">
        <v>290.8</v>
      </c>
      <c r="CT114" s="96" t="s">
        <v>87</v>
      </c>
      <c r="CU114" s="99">
        <v>0.20842592592592593</v>
      </c>
      <c r="CV114" s="96">
        <v>528.4</v>
      </c>
      <c r="CW114" s="95">
        <v>87.1</v>
      </c>
      <c r="CX114" s="95">
        <v>-3.4</v>
      </c>
      <c r="CY114" s="95">
        <v>328.5</v>
      </c>
      <c r="CZ114" s="95">
        <v>-48.4</v>
      </c>
      <c r="DA114" s="96" t="s">
        <v>90</v>
      </c>
      <c r="DB114" s="95">
        <v>2.5</v>
      </c>
      <c r="DC114" s="96">
        <v>-98.117999999999995</v>
      </c>
    </row>
    <row r="115" spans="1:113" s="95" customFormat="1">
      <c r="A115" s="97"/>
      <c r="I115" s="95">
        <v>440</v>
      </c>
      <c r="J115" s="96" t="s">
        <v>44</v>
      </c>
      <c r="K115" s="95">
        <v>1531.8</v>
      </c>
      <c r="L115" s="95">
        <v>283.2</v>
      </c>
      <c r="M115" s="76">
        <f t="shared" si="136"/>
        <v>16.718493998060655</v>
      </c>
      <c r="N115" s="95">
        <v>1.5456000000000001</v>
      </c>
      <c r="O115" s="95">
        <v>0.22506000000000001</v>
      </c>
      <c r="P115" s="95">
        <v>2.5247999999999999</v>
      </c>
      <c r="Q115" s="95">
        <v>0.45012000000000002</v>
      </c>
      <c r="R115" s="95">
        <v>3.3471000000000001E-2</v>
      </c>
      <c r="S115" s="95">
        <v>1.9400000000000001E-2</v>
      </c>
      <c r="T115" s="95">
        <v>5.2144999999999997E-2</v>
      </c>
      <c r="U115" s="95">
        <v>2.9493999999999999E-2</v>
      </c>
      <c r="V115" s="95">
        <v>20.108000000000001</v>
      </c>
      <c r="W115" s="95">
        <v>22.059000000000001</v>
      </c>
      <c r="X115" s="76">
        <v>21.082999999999998</v>
      </c>
      <c r="Y115" s="95">
        <v>0.97543999999999997</v>
      </c>
      <c r="Z115" s="95">
        <v>5.9776000000000003E-2</v>
      </c>
      <c r="AA115" s="95">
        <v>5.9820999999999999E-2</v>
      </c>
      <c r="AB115" s="95">
        <v>5.9813999999999999E-2</v>
      </c>
      <c r="AC115" s="98">
        <v>4.4400000000000002E-5</v>
      </c>
      <c r="AD115" s="95">
        <v>71.415000000000006</v>
      </c>
      <c r="AE115" s="95">
        <v>0.16113</v>
      </c>
      <c r="AF115" s="95">
        <v>8.0221000000000008E-3</v>
      </c>
      <c r="AG115" s="95">
        <v>0.22949</v>
      </c>
      <c r="AH115" s="95">
        <v>1.1724E-2</v>
      </c>
      <c r="AI115" s="95">
        <v>150</v>
      </c>
      <c r="AJ115" s="95">
        <v>4.3788000000000001E-2</v>
      </c>
      <c r="AK115" s="95">
        <v>4.4059000000000001E-2</v>
      </c>
      <c r="AL115" s="95">
        <v>4.3944999999999998E-2</v>
      </c>
      <c r="AM115" s="95">
        <v>2.7017000000000002E-4</v>
      </c>
      <c r="AN115" s="95">
        <v>143.66</v>
      </c>
      <c r="AO115" s="95">
        <v>0.21484</v>
      </c>
      <c r="AP115" s="95">
        <v>3.7485999999999998E-2</v>
      </c>
      <c r="AQ115" s="95">
        <v>0.29785</v>
      </c>
      <c r="AR115" s="95">
        <v>5.2075000000000003E-3</v>
      </c>
      <c r="AS115" s="95">
        <v>5.3383E-2</v>
      </c>
      <c r="AT115" s="95">
        <v>2.3243E-2</v>
      </c>
      <c r="AU115" s="95">
        <v>5.9546E-3</v>
      </c>
      <c r="AV115" s="95">
        <v>3.8224000000000001E-3</v>
      </c>
      <c r="AW115" s="95">
        <v>1.8933000000000001E-3</v>
      </c>
      <c r="AX115" s="95">
        <v>9.4751000000000004E-4</v>
      </c>
      <c r="AY115" s="95">
        <v>1.722E-3</v>
      </c>
      <c r="AZ115" s="95">
        <v>2.0671E-4</v>
      </c>
      <c r="BA115" s="98">
        <v>1.872E-3</v>
      </c>
      <c r="BB115" s="98">
        <v>2.2753999999999999E-3</v>
      </c>
      <c r="BC115" s="95">
        <v>0.49220999999999998</v>
      </c>
      <c r="BD115" s="95">
        <v>0.57757999999999998</v>
      </c>
      <c r="BE115" s="95">
        <v>7.1235999999999999E-3</v>
      </c>
      <c r="BF115" s="95">
        <v>6.8459999999999997E-3</v>
      </c>
      <c r="BG115" s="95">
        <v>9.6004E-4</v>
      </c>
      <c r="BH115" s="95">
        <v>5.9106999999999996E-4</v>
      </c>
      <c r="BI115" s="95">
        <v>1.5949E-3</v>
      </c>
      <c r="BJ115" s="95">
        <v>1.4403E-3</v>
      </c>
      <c r="BK115" s="95">
        <v>6.5996000000000002E-4</v>
      </c>
      <c r="BL115" s="95">
        <v>4.9894000000000002E-4</v>
      </c>
      <c r="BM115" s="95">
        <v>79.956999999999994</v>
      </c>
      <c r="BN115" s="95">
        <v>17.111000000000001</v>
      </c>
      <c r="BO115" s="95">
        <v>1.8601000000000001</v>
      </c>
      <c r="BP115" s="95">
        <v>2.6118999999999999</v>
      </c>
      <c r="BQ115" s="95">
        <v>2.2360000000000002</v>
      </c>
      <c r="BR115" s="95">
        <v>0.62534999999999996</v>
      </c>
      <c r="BS115" s="95">
        <v>0.53156999999999999</v>
      </c>
      <c r="BT115" s="95">
        <v>77.721000000000004</v>
      </c>
      <c r="BU115" s="95">
        <v>17.123000000000001</v>
      </c>
      <c r="BV115" s="95">
        <v>75.430000000000007</v>
      </c>
      <c r="BW115" s="95">
        <v>45.74</v>
      </c>
      <c r="BX115" s="95">
        <v>35.759</v>
      </c>
      <c r="BY115" s="95">
        <v>8.8458000000000006</v>
      </c>
      <c r="BZ115" s="95">
        <v>0.02</v>
      </c>
      <c r="CA115" s="95">
        <v>4</v>
      </c>
      <c r="CB115" s="95">
        <v>268.36</v>
      </c>
      <c r="CC115" s="95">
        <v>0.373</v>
      </c>
      <c r="CD115" s="95">
        <v>3</v>
      </c>
      <c r="CE115" s="95">
        <v>48</v>
      </c>
      <c r="CF115" s="95">
        <v>14</v>
      </c>
      <c r="CG115" s="95">
        <v>4</v>
      </c>
      <c r="CH115" s="95">
        <v>44</v>
      </c>
      <c r="CI115" s="95">
        <v>29</v>
      </c>
      <c r="CJ115" s="95">
        <v>701.48</v>
      </c>
      <c r="CK115" s="95">
        <v>2</v>
      </c>
      <c r="CL115" s="9">
        <f t="shared" si="137"/>
        <v>0.30416997617156472</v>
      </c>
      <c r="CM115" s="9">
        <v>53.948720000000002</v>
      </c>
      <c r="CN115" s="9">
        <v>84.818910000000002</v>
      </c>
      <c r="CO115" s="95">
        <v>3</v>
      </c>
      <c r="CP115" s="95">
        <v>20</v>
      </c>
      <c r="CQ115" s="95">
        <v>33</v>
      </c>
      <c r="CR115" s="95">
        <v>13.53</v>
      </c>
      <c r="CS115" s="95">
        <v>81.099999999999994</v>
      </c>
      <c r="CT115" s="96" t="s">
        <v>87</v>
      </c>
      <c r="CU115" s="109" t="s">
        <v>129</v>
      </c>
      <c r="CV115" s="96">
        <v>-160</v>
      </c>
      <c r="CW115" s="95">
        <v>269.60000000000002</v>
      </c>
      <c r="CX115" s="95">
        <v>-10.199999999999999</v>
      </c>
      <c r="CY115" s="95">
        <v>304.8</v>
      </c>
      <c r="CZ115" s="95">
        <v>-72.099999999999994</v>
      </c>
      <c r="DA115" s="96" t="s">
        <v>88</v>
      </c>
      <c r="DB115" s="95">
        <v>51.2</v>
      </c>
      <c r="DC115" s="96">
        <v>112.464</v>
      </c>
    </row>
    <row r="116" spans="1:113" s="95" customFormat="1">
      <c r="A116" s="97"/>
      <c r="I116" s="95">
        <v>440</v>
      </c>
      <c r="J116" s="66" t="s">
        <v>117</v>
      </c>
      <c r="K116" s="95">
        <v>3184.5</v>
      </c>
      <c r="L116" s="95">
        <v>301.2</v>
      </c>
      <c r="M116" s="76">
        <f t="shared" si="136"/>
        <v>30.340726356988984</v>
      </c>
      <c r="N116" s="95">
        <v>0.28082000000000001</v>
      </c>
      <c r="O116" s="95">
        <v>8.3362000000000006E-2</v>
      </c>
      <c r="P116" s="95">
        <v>0.49920999999999999</v>
      </c>
      <c r="Q116" s="95">
        <v>0.16672000000000001</v>
      </c>
      <c r="R116" s="95">
        <v>2.9774999999999999E-2</v>
      </c>
      <c r="S116" s="95">
        <v>1.7523E-2</v>
      </c>
      <c r="T116" s="95">
        <v>2.7376999999999999E-2</v>
      </c>
      <c r="U116" s="95">
        <v>1.5557E-2</v>
      </c>
      <c r="V116" s="95">
        <v>23.007999999999999</v>
      </c>
      <c r="W116" s="95">
        <v>22.565000000000001</v>
      </c>
      <c r="X116" s="76">
        <v>22.786000000000001</v>
      </c>
      <c r="Y116" s="95">
        <v>0.22155</v>
      </c>
      <c r="Z116" s="95">
        <v>3.2864999999999998E-2</v>
      </c>
      <c r="AA116" s="95">
        <v>3.3034000000000001E-2</v>
      </c>
      <c r="AB116" s="95">
        <v>3.2959000000000002E-2</v>
      </c>
      <c r="AC116" s="95">
        <v>1.683E-4</v>
      </c>
      <c r="AD116" s="95">
        <v>3.7833999999999999</v>
      </c>
      <c r="AE116" s="95">
        <v>3.4180000000000002E-2</v>
      </c>
      <c r="AF116" s="95">
        <v>0.17979999999999999</v>
      </c>
      <c r="AG116" s="95">
        <v>3.7231E-2</v>
      </c>
      <c r="AH116" s="95">
        <v>0.37964999999999999</v>
      </c>
      <c r="AI116" s="95">
        <v>200</v>
      </c>
      <c r="AJ116" s="95">
        <v>4.3270999999999997E-2</v>
      </c>
      <c r="AK116" s="95">
        <v>4.4312999999999998E-2</v>
      </c>
      <c r="AL116" s="95">
        <v>4.3944999999999998E-2</v>
      </c>
      <c r="AM116" s="95">
        <v>1.0415000000000001E-3</v>
      </c>
      <c r="AN116" s="95">
        <v>10.967000000000001</v>
      </c>
      <c r="AO116" s="95">
        <v>6.8359000000000003E-2</v>
      </c>
      <c r="AP116" s="95">
        <v>4.0534000000000001E-2</v>
      </c>
      <c r="AQ116" s="95">
        <v>8.3007999999999998E-2</v>
      </c>
      <c r="AR116" s="95">
        <v>1.1034E-2</v>
      </c>
      <c r="AS116" s="95">
        <v>0.11061</v>
      </c>
      <c r="AT116" s="95">
        <v>4.9564999999999998E-2</v>
      </c>
      <c r="AU116" s="95">
        <v>1.9090000000000001E-3</v>
      </c>
      <c r="AV116" s="95">
        <v>1.905E-3</v>
      </c>
      <c r="AW116" s="98">
        <v>8.7700000000000004E-5</v>
      </c>
      <c r="AX116" s="98">
        <v>3.0300000000000001E-5</v>
      </c>
      <c r="AY116" s="95">
        <v>1.8866E-4</v>
      </c>
      <c r="AZ116" s="95">
        <v>2.3159999999999999E-4</v>
      </c>
      <c r="BA116" s="98">
        <v>9.3899999999999999E-6</v>
      </c>
      <c r="BB116" s="98">
        <v>6.2099999999999998E-6</v>
      </c>
      <c r="BC116" s="95">
        <v>0.57443</v>
      </c>
      <c r="BD116" s="95">
        <v>0.98738000000000004</v>
      </c>
      <c r="BE116" s="95">
        <v>3.5385E-3</v>
      </c>
      <c r="BF116" s="95">
        <v>2.8817000000000001E-3</v>
      </c>
      <c r="BG116" s="95">
        <v>2.2673999999999999E-4</v>
      </c>
      <c r="BH116" s="95">
        <v>2.8380000000000001E-4</v>
      </c>
      <c r="BI116" s="98">
        <v>7.5900000000000002E-5</v>
      </c>
      <c r="BJ116" s="98">
        <v>5.3900000000000002E-5</v>
      </c>
      <c r="BK116" s="98">
        <v>4.21E-5</v>
      </c>
      <c r="BL116" s="98">
        <v>3.2100000000000001E-5</v>
      </c>
      <c r="BM116" s="95">
        <v>4.8612000000000002</v>
      </c>
      <c r="BN116" s="95">
        <v>1.2864</v>
      </c>
      <c r="BO116" s="95">
        <v>1.377</v>
      </c>
      <c r="BP116" s="95">
        <v>0.83331999999999995</v>
      </c>
      <c r="BQ116" s="95">
        <v>1.1052</v>
      </c>
      <c r="BR116" s="95">
        <v>0.37489</v>
      </c>
      <c r="BS116" s="95">
        <v>0.38446000000000002</v>
      </c>
      <c r="BT116" s="95">
        <v>3.7561</v>
      </c>
      <c r="BU116" s="95">
        <v>1.3399000000000001</v>
      </c>
      <c r="BV116" s="95">
        <v>16.765999999999998</v>
      </c>
      <c r="BW116" s="95">
        <v>11.345000000000001</v>
      </c>
      <c r="BX116" s="95">
        <v>4.3986000000000001</v>
      </c>
      <c r="BY116" s="95">
        <v>0.42292999999999997</v>
      </c>
      <c r="BZ116" s="95">
        <v>0.03</v>
      </c>
      <c r="CA116" s="95">
        <v>2</v>
      </c>
      <c r="CB116" s="95">
        <v>230.07</v>
      </c>
      <c r="CC116" s="95">
        <v>2.577</v>
      </c>
      <c r="CD116" s="95">
        <v>5</v>
      </c>
      <c r="CE116" s="95">
        <v>24</v>
      </c>
      <c r="CF116" s="95">
        <v>55</v>
      </c>
      <c r="CG116" s="95">
        <v>6</v>
      </c>
      <c r="CH116" s="95">
        <v>14</v>
      </c>
      <c r="CI116" s="95">
        <v>55</v>
      </c>
      <c r="CJ116" s="95">
        <v>923.69</v>
      </c>
      <c r="CK116" s="95">
        <v>2</v>
      </c>
      <c r="CL116" s="9">
        <f t="shared" si="137"/>
        <v>0.30438730644236284</v>
      </c>
      <c r="CM116" s="9">
        <v>47.801499999999997</v>
      </c>
      <c r="CN116" s="9">
        <v>106.40992</v>
      </c>
      <c r="CO116" s="95">
        <v>3</v>
      </c>
      <c r="CP116" s="95">
        <v>20</v>
      </c>
      <c r="CQ116" s="95">
        <v>33</v>
      </c>
      <c r="CR116" s="95">
        <v>28.41</v>
      </c>
      <c r="CS116" s="95">
        <v>84.2</v>
      </c>
      <c r="CT116" s="96" t="s">
        <v>87</v>
      </c>
      <c r="CU116" s="99">
        <v>0.25914351851851852</v>
      </c>
      <c r="CV116" s="96">
        <v>-163</v>
      </c>
      <c r="CW116" s="95">
        <v>296.39999999999998</v>
      </c>
      <c r="CX116" s="95">
        <v>-3.1</v>
      </c>
      <c r="CY116" s="95">
        <v>324</v>
      </c>
      <c r="CZ116" s="95">
        <v>-42.9</v>
      </c>
      <c r="DA116" s="96" t="s">
        <v>88</v>
      </c>
      <c r="DB116" s="95">
        <v>6.1</v>
      </c>
      <c r="DC116" s="96">
        <v>104.90300000000001</v>
      </c>
    </row>
    <row r="117" spans="1:113" s="95" customFormat="1">
      <c r="A117" s="97"/>
      <c r="I117" s="95">
        <v>440</v>
      </c>
      <c r="J117" s="41" t="s">
        <v>49</v>
      </c>
      <c r="K117" s="95">
        <v>3257.4</v>
      </c>
      <c r="L117" s="95">
        <v>60.1</v>
      </c>
      <c r="M117" s="76">
        <f t="shared" si="136"/>
        <v>29.25687536571094</v>
      </c>
      <c r="N117" s="5">
        <v>0.61821999999999999</v>
      </c>
      <c r="O117" s="5">
        <v>8.8408E-2</v>
      </c>
      <c r="P117" s="5">
        <v>0.97392999999999996</v>
      </c>
      <c r="Q117" s="5">
        <v>0.17682</v>
      </c>
      <c r="R117" s="5">
        <v>5.6541000000000001E-2</v>
      </c>
      <c r="S117" s="5">
        <v>3.2523999999999997E-2</v>
      </c>
      <c r="T117" s="5">
        <v>8.8284000000000001E-2</v>
      </c>
      <c r="U117" s="5">
        <v>5.2609000000000003E-2</v>
      </c>
      <c r="V117" s="5">
        <v>30.943000000000001</v>
      </c>
      <c r="W117" s="5">
        <v>27.009</v>
      </c>
      <c r="X117" s="45">
        <v>28.975999999999999</v>
      </c>
      <c r="Y117" s="5">
        <v>1.9669000000000001</v>
      </c>
      <c r="Z117" s="5">
        <v>3.2870000000000003E-2</v>
      </c>
      <c r="AA117" s="5">
        <v>3.7447000000000001E-2</v>
      </c>
      <c r="AB117" s="5">
        <v>3.4180000000000002E-2</v>
      </c>
      <c r="AC117" s="5">
        <v>4.5766000000000001E-3</v>
      </c>
      <c r="AD117" s="5">
        <v>22.158999999999999</v>
      </c>
      <c r="AE117" s="5">
        <v>5.6152000000000001E-2</v>
      </c>
      <c r="AF117" s="5">
        <v>1.6112</v>
      </c>
      <c r="AG117" s="5">
        <v>6.2255999999999999E-2</v>
      </c>
      <c r="AH117" s="5">
        <v>0.34645999999999999</v>
      </c>
      <c r="AI117" s="5">
        <v>80</v>
      </c>
      <c r="AJ117" s="5">
        <v>1.6563999999999999E-2</v>
      </c>
      <c r="AK117" s="5">
        <v>4.3623000000000002E-2</v>
      </c>
      <c r="AL117" s="5">
        <v>2.9297E-2</v>
      </c>
      <c r="AM117" s="5">
        <v>2.7060000000000001E-2</v>
      </c>
      <c r="AN117" s="5">
        <v>72.007000000000005</v>
      </c>
      <c r="AO117" s="5">
        <v>0.12695000000000001</v>
      </c>
      <c r="AP117" s="5">
        <v>2.249E-2</v>
      </c>
      <c r="AQ117" s="5">
        <v>0.15625</v>
      </c>
      <c r="AR117" s="5">
        <v>0.10892</v>
      </c>
      <c r="AS117" s="5">
        <v>2.9462999999999999</v>
      </c>
      <c r="AT117" s="5">
        <v>3.528</v>
      </c>
      <c r="AU117" s="5">
        <v>4.0082E-2</v>
      </c>
      <c r="AV117" s="5">
        <v>3.0571999999999998E-2</v>
      </c>
      <c r="AW117" s="6">
        <v>1.2E-5</v>
      </c>
      <c r="AX117" s="6">
        <v>1.6300000000000001E-6</v>
      </c>
      <c r="AY117" s="6">
        <v>7.0699999999999997E-5</v>
      </c>
      <c r="AZ117" s="6">
        <v>8.0400000000000003E-5</v>
      </c>
      <c r="BA117" s="6">
        <v>4.1300000000000001E-5</v>
      </c>
      <c r="BB117" s="6">
        <v>5.0000000000000002E-5</v>
      </c>
      <c r="BC117" s="5">
        <v>20.099</v>
      </c>
      <c r="BD117" s="5">
        <v>18.376999999999999</v>
      </c>
      <c r="BE117" s="5">
        <v>4.3129000000000001E-2</v>
      </c>
      <c r="BF117" s="5">
        <v>3.9371999999999997E-2</v>
      </c>
      <c r="BG117" s="5">
        <v>5.9593999999999999E-4</v>
      </c>
      <c r="BH117" s="5">
        <v>7.0036000000000002E-4</v>
      </c>
      <c r="BI117" s="6">
        <v>1.8124999999999999E-4</v>
      </c>
      <c r="BJ117" s="6">
        <v>1.6516999999999999E-4</v>
      </c>
      <c r="BK117" s="6">
        <v>5.2599999999999998E-5</v>
      </c>
      <c r="BL117" s="6">
        <v>4.6600000000000001E-5</v>
      </c>
      <c r="BM117" s="5">
        <v>13.308999999999999</v>
      </c>
      <c r="BN117" s="5">
        <v>7.9130000000000003</v>
      </c>
      <c r="BO117" s="5">
        <v>2.6454</v>
      </c>
      <c r="BP117" s="5">
        <v>6.5692000000000004</v>
      </c>
      <c r="BQ117" s="5">
        <v>4.6073000000000004</v>
      </c>
      <c r="BR117" s="5">
        <v>10.446999999999999</v>
      </c>
      <c r="BS117" s="5">
        <v>2.7746</v>
      </c>
      <c r="BT117" s="5">
        <v>8.7017000000000007</v>
      </c>
      <c r="BU117" s="5">
        <v>13.105</v>
      </c>
      <c r="BV117" s="5">
        <v>17.225000000000001</v>
      </c>
      <c r="BW117" s="5">
        <v>10.39</v>
      </c>
      <c r="BX117" s="5">
        <v>2.8887</v>
      </c>
      <c r="BY117" s="5">
        <v>1.4846999999999999</v>
      </c>
      <c r="BZ117" s="5">
        <v>0.03</v>
      </c>
      <c r="CA117" s="5">
        <v>3</v>
      </c>
      <c r="CB117" s="5">
        <v>55.515999999999998</v>
      </c>
      <c r="CC117" s="5">
        <v>0.32900000000000001</v>
      </c>
      <c r="CD117" s="5">
        <v>5</v>
      </c>
      <c r="CE117" s="5">
        <v>31</v>
      </c>
      <c r="CF117" s="5">
        <v>14</v>
      </c>
      <c r="CG117" s="5">
        <v>7</v>
      </c>
      <c r="CH117" s="5">
        <v>10</v>
      </c>
      <c r="CI117" s="5">
        <v>31</v>
      </c>
      <c r="CJ117" s="5">
        <v>812.35</v>
      </c>
      <c r="CK117" s="5">
        <v>1</v>
      </c>
      <c r="CL117" s="9">
        <f t="shared" si="137"/>
        <v>0.23607769241919119</v>
      </c>
      <c r="CM117" s="9">
        <v>48.8461</v>
      </c>
      <c r="CN117" s="9">
        <v>13.7179</v>
      </c>
      <c r="CO117" s="95">
        <v>3</v>
      </c>
      <c r="CP117" s="95">
        <v>20</v>
      </c>
      <c r="CQ117" s="95">
        <v>33</v>
      </c>
      <c r="CR117" s="95">
        <v>29.94</v>
      </c>
      <c r="CS117" s="95">
        <v>280</v>
      </c>
      <c r="CT117" s="96" t="s">
        <v>87</v>
      </c>
      <c r="CU117" s="99">
        <v>0.2971064814814815</v>
      </c>
      <c r="CV117" s="95">
        <v>2556</v>
      </c>
      <c r="CW117" s="95">
        <v>59.8</v>
      </c>
      <c r="CX117" s="95">
        <v>-1.7</v>
      </c>
      <c r="CY117" s="95">
        <v>320.10000000000002</v>
      </c>
      <c r="CZ117" s="95">
        <v>-46.9</v>
      </c>
      <c r="DA117" s="96" t="s">
        <v>90</v>
      </c>
      <c r="DB117" s="95">
        <v>5.0999999999999996</v>
      </c>
      <c r="DC117" s="96">
        <v>-99.158000000000001</v>
      </c>
    </row>
    <row r="118" spans="1:113" s="95" customFormat="1">
      <c r="A118" s="97"/>
      <c r="I118" s="95">
        <v>440</v>
      </c>
      <c r="J118" s="66" t="s">
        <v>63</v>
      </c>
      <c r="K118" s="95">
        <v>4893.2</v>
      </c>
      <c r="L118" s="95">
        <v>39.200000000000003</v>
      </c>
      <c r="M118" s="76">
        <f t="shared" si="136"/>
        <v>69.720421111343512</v>
      </c>
      <c r="N118" s="95">
        <v>1.7217</v>
      </c>
      <c r="O118" s="95">
        <v>4.2724999999999999E-2</v>
      </c>
      <c r="P118" s="95">
        <v>2.7307999999999999</v>
      </c>
      <c r="Q118" s="95">
        <v>8.5448999999999997E-2</v>
      </c>
      <c r="R118" s="95">
        <v>5.2843000000000001E-2</v>
      </c>
      <c r="S118" s="95">
        <v>3.1703000000000002E-2</v>
      </c>
      <c r="T118" s="95">
        <v>0.11812</v>
      </c>
      <c r="U118" s="95">
        <v>6.9386000000000003E-2</v>
      </c>
      <c r="V118" s="95">
        <v>49.603000000000002</v>
      </c>
      <c r="W118" s="95">
        <v>50.38</v>
      </c>
      <c r="X118" s="76">
        <v>49.991</v>
      </c>
      <c r="Y118" s="95">
        <v>0.38867000000000002</v>
      </c>
      <c r="Z118" s="95">
        <v>1.4152E-2</v>
      </c>
      <c r="AA118" s="95">
        <v>1.4642000000000001E-2</v>
      </c>
      <c r="AB118" s="95">
        <v>1.4343E-2</v>
      </c>
      <c r="AC118" s="95">
        <v>4.9038E-4</v>
      </c>
      <c r="AD118" s="95">
        <v>134.4</v>
      </c>
      <c r="AE118" s="95">
        <v>1.7090000000000001E-2</v>
      </c>
      <c r="AF118" s="95">
        <v>6.0762999999999998</v>
      </c>
      <c r="AG118" s="95">
        <v>2.9602E-2</v>
      </c>
      <c r="AH118" s="95">
        <v>3.1204000000000001</v>
      </c>
      <c r="AI118" s="95">
        <v>200</v>
      </c>
      <c r="AJ118" s="95">
        <v>1.3783E-2</v>
      </c>
      <c r="AK118" s="95">
        <v>1.6417000000000001E-2</v>
      </c>
      <c r="AL118" s="95">
        <v>1.4648E-2</v>
      </c>
      <c r="AM118" s="95">
        <v>2.6338999999999998E-3</v>
      </c>
      <c r="AN118" s="95">
        <v>452.62</v>
      </c>
      <c r="AO118" s="95">
        <v>5.3711000000000002E-2</v>
      </c>
      <c r="AP118" s="95">
        <v>0.81952000000000003</v>
      </c>
      <c r="AQ118" s="95">
        <v>7.8125E-2</v>
      </c>
      <c r="AR118" s="95">
        <v>0.13780999999999999</v>
      </c>
      <c r="AS118" s="95">
        <v>6.2343999999999999</v>
      </c>
      <c r="AT118" s="95">
        <v>8.0986999999999991</v>
      </c>
      <c r="AU118" s="95">
        <v>4.3772999999999998E-3</v>
      </c>
      <c r="AV118" s="95">
        <v>5.1370000000000001E-3</v>
      </c>
      <c r="AW118" s="95">
        <v>1.0119E-4</v>
      </c>
      <c r="AX118" s="95">
        <v>1.3343E-4</v>
      </c>
      <c r="AY118" s="98">
        <v>1.1E-5</v>
      </c>
      <c r="AZ118" s="98">
        <v>1.4399999999999999E-5</v>
      </c>
      <c r="BA118" s="98">
        <v>2.7699999999999999E-5</v>
      </c>
      <c r="BB118" s="98">
        <v>2.9799999999999998E-6</v>
      </c>
      <c r="BC118" s="95">
        <v>29.957000000000001</v>
      </c>
      <c r="BD118" s="95">
        <v>39.354999999999997</v>
      </c>
      <c r="BE118" s="95">
        <v>1.1632999999999999E-2</v>
      </c>
      <c r="BF118" s="95">
        <v>8.0324000000000003E-3</v>
      </c>
      <c r="BG118" s="95">
        <v>2.3593999999999999E-4</v>
      </c>
      <c r="BH118" s="95">
        <v>2.7263999999999999E-4</v>
      </c>
      <c r="BI118" s="98">
        <v>4.7800000000000003E-5</v>
      </c>
      <c r="BJ118" s="98">
        <v>3.1199999999999999E-5</v>
      </c>
      <c r="BK118" s="98">
        <v>1.8899999999999999E-5</v>
      </c>
      <c r="BL118" s="98">
        <v>2.8799999999999999E-5</v>
      </c>
      <c r="BM118" s="95">
        <v>287.82</v>
      </c>
      <c r="BN118" s="95">
        <v>5.3361000000000001</v>
      </c>
      <c r="BO118" s="95">
        <v>7.9851000000000001</v>
      </c>
      <c r="BP118" s="95">
        <v>33.893000000000001</v>
      </c>
      <c r="BQ118" s="95">
        <v>20.939</v>
      </c>
      <c r="BR118" s="95">
        <v>2.1985000000000001</v>
      </c>
      <c r="BS118" s="95">
        <v>18.32</v>
      </c>
      <c r="BT118" s="95">
        <v>266.88</v>
      </c>
      <c r="BU118" s="95">
        <v>5.7713000000000001</v>
      </c>
      <c r="BV118" s="95">
        <v>51.677999999999997</v>
      </c>
      <c r="BW118" s="95">
        <v>31.045999999999999</v>
      </c>
      <c r="BX118" s="95">
        <v>13.746</v>
      </c>
      <c r="BY118" s="95">
        <v>1.1637</v>
      </c>
      <c r="BZ118" s="95">
        <v>0.01</v>
      </c>
      <c r="CA118" s="95">
        <v>3</v>
      </c>
      <c r="CB118" s="95">
        <v>17.497</v>
      </c>
      <c r="CC118" s="95">
        <v>0.35</v>
      </c>
      <c r="CD118" s="95">
        <v>7</v>
      </c>
      <c r="CE118" s="95">
        <v>3</v>
      </c>
      <c r="CF118" s="95">
        <v>53</v>
      </c>
      <c r="CG118" s="95">
        <v>8</v>
      </c>
      <c r="CH118" s="95">
        <v>17</v>
      </c>
      <c r="CI118" s="95">
        <v>13</v>
      </c>
      <c r="CJ118" s="95">
        <v>1947.6</v>
      </c>
      <c r="CK118" s="95">
        <v>1</v>
      </c>
      <c r="CL118" s="9">
        <f t="shared" si="137"/>
        <v>0.2748988764044944</v>
      </c>
      <c r="CM118" s="9">
        <v>77.475999999999999</v>
      </c>
      <c r="CN118" s="9">
        <v>-69.287999999999997</v>
      </c>
      <c r="CO118" s="95">
        <v>3</v>
      </c>
      <c r="CP118" s="95">
        <v>20</v>
      </c>
      <c r="CQ118" s="95">
        <v>33</v>
      </c>
      <c r="CR118" s="95">
        <v>45.28</v>
      </c>
      <c r="CS118" s="95">
        <v>346.6</v>
      </c>
      <c r="CT118" s="96" t="s">
        <v>87</v>
      </c>
      <c r="CU118" s="99">
        <v>0.3439814814814815</v>
      </c>
      <c r="CV118" s="95">
        <v>977.7</v>
      </c>
      <c r="CW118" s="96">
        <v>22</v>
      </c>
      <c r="CX118" s="95">
        <v>-16.7</v>
      </c>
      <c r="CY118" s="95">
        <v>346.8</v>
      </c>
      <c r="CZ118" s="95">
        <v>-20.2</v>
      </c>
      <c r="DA118" s="96" t="s">
        <v>90</v>
      </c>
      <c r="DB118" s="95">
        <v>43</v>
      </c>
      <c r="DC118" s="96">
        <v>-20.995999999999999</v>
      </c>
    </row>
    <row r="119" spans="1:113" s="95" customFormat="1">
      <c r="A119" s="97"/>
      <c r="I119" s="95">
        <v>440</v>
      </c>
      <c r="J119" s="41" t="s">
        <v>45</v>
      </c>
      <c r="K119" s="95">
        <v>5022.2</v>
      </c>
      <c r="L119" s="95">
        <v>309.8</v>
      </c>
      <c r="M119" s="76">
        <f t="shared" si="136"/>
        <v>21.005314344529168</v>
      </c>
      <c r="N119" s="95">
        <v>0.75731000000000004</v>
      </c>
      <c r="O119" s="95">
        <v>0.40366999999999997</v>
      </c>
      <c r="P119" s="95">
        <v>1.3371</v>
      </c>
      <c r="Q119" s="95">
        <v>0.80732999999999999</v>
      </c>
      <c r="R119" s="95">
        <v>0.21981000000000001</v>
      </c>
      <c r="S119" s="95">
        <v>0.13411000000000001</v>
      </c>
      <c r="T119" s="95">
        <v>0.12257</v>
      </c>
      <c r="U119" s="95">
        <v>7.1229000000000001E-2</v>
      </c>
      <c r="V119" s="95">
        <v>38.968000000000004</v>
      </c>
      <c r="W119" s="95">
        <v>37.926000000000002</v>
      </c>
      <c r="X119" s="76">
        <v>38.447000000000003</v>
      </c>
      <c r="Y119" s="95">
        <v>0.52109000000000005</v>
      </c>
      <c r="Z119" s="95">
        <v>4.7183000000000003E-2</v>
      </c>
      <c r="AA119" s="95">
        <v>4.7898999999999997E-2</v>
      </c>
      <c r="AB119" s="95">
        <v>4.7606999999999997E-2</v>
      </c>
      <c r="AC119" s="98">
        <v>7.1520000000000004E-4</v>
      </c>
      <c r="AD119" s="95">
        <v>20.248999999999999</v>
      </c>
      <c r="AE119" s="95">
        <v>4.8828000000000003E-2</v>
      </c>
      <c r="AF119" s="95">
        <v>6.2808000000000002</v>
      </c>
      <c r="AG119" s="95">
        <v>6.0425E-2</v>
      </c>
      <c r="AH119" s="95">
        <v>2.8959999999999999</v>
      </c>
      <c r="AI119" s="95">
        <v>120</v>
      </c>
      <c r="AJ119" s="95">
        <v>2.0879000000000002E-2</v>
      </c>
      <c r="AK119" s="95">
        <v>2.8667999999999999E-2</v>
      </c>
      <c r="AL119" s="95">
        <v>2.4414000000000002E-2</v>
      </c>
      <c r="AM119" s="95">
        <v>7.7895999999999998E-3</v>
      </c>
      <c r="AN119" s="95">
        <v>111.48</v>
      </c>
      <c r="AO119" s="95">
        <v>4.3944999999999998E-2</v>
      </c>
      <c r="AP119" s="95">
        <v>1.9626999999999999</v>
      </c>
      <c r="AQ119" s="95">
        <v>8.3007999999999998E-2</v>
      </c>
      <c r="AR119" s="95">
        <v>0.35186000000000001</v>
      </c>
      <c r="AS119" s="95">
        <v>2.3540999999999999</v>
      </c>
      <c r="AT119" s="95">
        <v>1.0293000000000001</v>
      </c>
      <c r="AU119" s="95">
        <v>1.6831999999999999E-3</v>
      </c>
      <c r="AV119" s="98">
        <v>1.6099999999999998E-5</v>
      </c>
      <c r="AW119" s="98">
        <v>9.0500000000000004E-5</v>
      </c>
      <c r="AX119" s="98">
        <v>3.2199999999999997E-5</v>
      </c>
      <c r="AY119" s="98">
        <v>6.1799999999999998E-5</v>
      </c>
      <c r="AZ119" s="98">
        <v>5.4200000000000003E-5</v>
      </c>
      <c r="BA119" s="98">
        <v>6.2399999999999999E-5</v>
      </c>
      <c r="BB119" s="98">
        <v>4.5300000000000003E-5</v>
      </c>
      <c r="BC119" s="95">
        <v>14.002000000000001</v>
      </c>
      <c r="BD119" s="95">
        <v>12.096</v>
      </c>
      <c r="BE119" s="95">
        <v>6.6138999999999998E-3</v>
      </c>
      <c r="BF119" s="95">
        <v>7.8645E-3</v>
      </c>
      <c r="BG119" s="95">
        <v>7.9489000000000003E-4</v>
      </c>
      <c r="BH119" s="95">
        <v>7.4133999999999995E-4</v>
      </c>
      <c r="BI119" s="95">
        <v>1.0854E-4</v>
      </c>
      <c r="BJ119" s="95">
        <v>1.3428999999999999E-4</v>
      </c>
      <c r="BK119" s="98">
        <v>4.7299999999999998E-5</v>
      </c>
      <c r="BL119" s="98">
        <v>5.1900000000000001E-5</v>
      </c>
      <c r="BM119" s="95">
        <v>31.125</v>
      </c>
      <c r="BN119" s="95">
        <v>3.4906999999999999</v>
      </c>
      <c r="BO119" s="95">
        <v>43.171999999999997</v>
      </c>
      <c r="BP119" s="95">
        <v>15.112</v>
      </c>
      <c r="BQ119" s="95">
        <v>29.141999999999999</v>
      </c>
      <c r="BR119" s="95">
        <v>12.494</v>
      </c>
      <c r="BS119" s="95">
        <v>19.841000000000001</v>
      </c>
      <c r="BT119" s="95">
        <v>1.9834000000000001</v>
      </c>
      <c r="BU119" s="95">
        <v>12.973000000000001</v>
      </c>
      <c r="BV119" s="95">
        <v>6.0829000000000004</v>
      </c>
      <c r="BW119" s="95">
        <v>5.2213000000000003</v>
      </c>
      <c r="BX119" s="95">
        <v>1.0681</v>
      </c>
      <c r="BY119" s="95">
        <v>0.23200000000000001</v>
      </c>
      <c r="BZ119" s="95">
        <v>0.02</v>
      </c>
      <c r="CA119" s="95">
        <v>3</v>
      </c>
      <c r="CB119" s="95">
        <v>304.58999999999997</v>
      </c>
      <c r="CC119" s="95">
        <v>0.33900000000000002</v>
      </c>
      <c r="CD119" s="95">
        <v>7</v>
      </c>
      <c r="CE119" s="95">
        <v>11</v>
      </c>
      <c r="CF119" s="95">
        <v>52</v>
      </c>
      <c r="CG119" s="95">
        <v>7</v>
      </c>
      <c r="CH119" s="95">
        <v>55</v>
      </c>
      <c r="CI119" s="95">
        <v>27</v>
      </c>
      <c r="CJ119" s="95">
        <v>886.55</v>
      </c>
      <c r="CK119" s="95">
        <v>1</v>
      </c>
      <c r="CL119" s="9">
        <f t="shared" si="137"/>
        <v>0.30448647993209649</v>
      </c>
      <c r="CM119" s="9">
        <v>44.1999</v>
      </c>
      <c r="CN119" s="9">
        <v>131.97730000000001</v>
      </c>
      <c r="CO119" s="95">
        <v>3</v>
      </c>
      <c r="CP119" s="95">
        <v>20</v>
      </c>
      <c r="CQ119" s="95">
        <v>33</v>
      </c>
      <c r="CR119" s="95">
        <v>45.17</v>
      </c>
      <c r="CS119" s="95">
        <v>72.599999999999994</v>
      </c>
      <c r="CT119" s="96" t="s">
        <v>87</v>
      </c>
      <c r="CU119" s="99">
        <v>0.3293402777777778</v>
      </c>
      <c r="CV119" s="96">
        <v>-248</v>
      </c>
      <c r="CW119" s="95">
        <v>302</v>
      </c>
      <c r="CX119" s="95">
        <v>-6.6</v>
      </c>
      <c r="CY119" s="95">
        <v>336.4</v>
      </c>
      <c r="CZ119" s="95">
        <v>-30.6</v>
      </c>
      <c r="DA119" s="96" t="s">
        <v>88</v>
      </c>
      <c r="DB119" s="95">
        <v>5.9</v>
      </c>
      <c r="DC119" s="96">
        <v>104.995</v>
      </c>
    </row>
    <row r="120" spans="1:113" s="95" customFormat="1">
      <c r="A120" s="97"/>
      <c r="I120" s="95">
        <v>440</v>
      </c>
      <c r="J120" s="107" t="s">
        <v>119</v>
      </c>
      <c r="K120" s="95">
        <v>5798.4</v>
      </c>
      <c r="L120" s="95">
        <v>313.5</v>
      </c>
      <c r="M120" s="76">
        <f t="shared" si="136"/>
        <v>60.683293889192306</v>
      </c>
      <c r="N120" s="95">
        <v>0.55362</v>
      </c>
      <c r="O120" s="95">
        <v>5.0141999999999999E-2</v>
      </c>
      <c r="P120" s="95">
        <v>0.90436000000000005</v>
      </c>
      <c r="Q120" s="95">
        <v>0.10027999999999999</v>
      </c>
      <c r="R120" s="95">
        <v>6.1925000000000001E-2</v>
      </c>
      <c r="S120" s="95">
        <v>3.6250999999999999E-2</v>
      </c>
      <c r="T120" s="95">
        <v>5.6126000000000002E-2</v>
      </c>
      <c r="U120" s="95">
        <v>3.3449E-2</v>
      </c>
      <c r="V120" s="95">
        <v>20.013000000000002</v>
      </c>
      <c r="W120" s="95">
        <v>18.545000000000002</v>
      </c>
      <c r="X120" s="76">
        <v>19.279</v>
      </c>
      <c r="Y120" s="95">
        <v>0.73412999999999995</v>
      </c>
      <c r="Z120" s="95">
        <v>1.5727999999999999E-2</v>
      </c>
      <c r="AA120" s="95">
        <v>1.6583000000000001E-2</v>
      </c>
      <c r="AB120" s="95">
        <v>1.6479000000000001E-2</v>
      </c>
      <c r="AC120" s="95">
        <v>8.5479999999999996E-4</v>
      </c>
      <c r="AD120" s="95">
        <v>28.155999999999999</v>
      </c>
      <c r="AE120" s="95">
        <v>1.77E-2</v>
      </c>
      <c r="AF120" s="95">
        <v>3.2501000000000002</v>
      </c>
      <c r="AG120" s="95">
        <v>2.1972999999999999E-2</v>
      </c>
      <c r="AH120" s="95">
        <v>1.4424999999999999</v>
      </c>
      <c r="AI120" s="95">
        <v>150</v>
      </c>
      <c r="AJ120" s="95">
        <v>5.0361999999999997E-2</v>
      </c>
      <c r="AK120" s="95">
        <v>5.4105E-2</v>
      </c>
      <c r="AL120" s="95">
        <v>5.3711000000000002E-2</v>
      </c>
      <c r="AM120" s="95">
        <v>3.7431000000000001E-3</v>
      </c>
      <c r="AN120" s="95">
        <v>28.609000000000002</v>
      </c>
      <c r="AO120" s="95">
        <v>8.7890999999999997E-2</v>
      </c>
      <c r="AP120" s="95">
        <v>9.6167000000000006E-3</v>
      </c>
      <c r="AQ120" s="95">
        <v>0.13184000000000001</v>
      </c>
      <c r="AR120" s="95">
        <v>0.12642</v>
      </c>
      <c r="AS120" s="95">
        <v>2.0030999999999999</v>
      </c>
      <c r="AT120" s="95">
        <v>1.2350000000000001</v>
      </c>
      <c r="AU120" s="95">
        <v>9.6866999999999995E-3</v>
      </c>
      <c r="AV120" s="95">
        <v>9.5957000000000004E-3</v>
      </c>
      <c r="AW120" s="95">
        <v>1.1296E-4</v>
      </c>
      <c r="AX120" s="95">
        <v>1.5370999999999999E-4</v>
      </c>
      <c r="AY120" s="98">
        <v>1.1399999999999999E-5</v>
      </c>
      <c r="AZ120" s="98">
        <v>3.7400000000000002E-6</v>
      </c>
      <c r="BA120" s="98">
        <v>8.4499999999999994E-5</v>
      </c>
      <c r="BB120" s="98">
        <v>4.99E-5</v>
      </c>
      <c r="BC120" s="95">
        <v>0.46100999999999998</v>
      </c>
      <c r="BD120" s="95">
        <v>0.38334000000000001</v>
      </c>
      <c r="BE120" s="95">
        <v>8.7635000000000005E-3</v>
      </c>
      <c r="BF120" s="95">
        <v>5.5579000000000002E-3</v>
      </c>
      <c r="BG120" s="95">
        <v>7.2568999999999997E-4</v>
      </c>
      <c r="BH120" s="95">
        <v>9.8471999999999991E-4</v>
      </c>
      <c r="BI120" s="95">
        <v>2.8616999999999998E-4</v>
      </c>
      <c r="BJ120" s="95">
        <v>1.9902E-4</v>
      </c>
      <c r="BK120" s="98">
        <v>6.2600000000000004E-5</v>
      </c>
      <c r="BL120" s="98">
        <v>4.8999999999999998E-5</v>
      </c>
      <c r="BM120" s="95">
        <v>24.861999999999998</v>
      </c>
      <c r="BN120" s="95">
        <v>8.3015000000000008</v>
      </c>
      <c r="BO120" s="95">
        <v>7.1829000000000001</v>
      </c>
      <c r="BP120" s="95">
        <v>5.1553000000000004</v>
      </c>
      <c r="BQ120" s="95">
        <v>6.1691000000000003</v>
      </c>
      <c r="BR120" s="95">
        <v>7.1204999999999998</v>
      </c>
      <c r="BS120" s="95">
        <v>1.4338</v>
      </c>
      <c r="BT120" s="95">
        <v>18.693000000000001</v>
      </c>
      <c r="BU120" s="95">
        <v>10.936999999999999</v>
      </c>
      <c r="BV120" s="95">
        <v>14.603999999999999</v>
      </c>
      <c r="BW120" s="95">
        <v>8.7012999999999998</v>
      </c>
      <c r="BX120" s="95">
        <v>4.0301</v>
      </c>
      <c r="BY120" s="95">
        <v>0.91008</v>
      </c>
      <c r="BZ120" s="95">
        <v>0.02</v>
      </c>
      <c r="CA120" s="95">
        <v>3</v>
      </c>
      <c r="CB120" s="95">
        <v>302.10000000000002</v>
      </c>
      <c r="CC120" s="95">
        <v>0.32300000000000001</v>
      </c>
      <c r="CD120" s="95">
        <v>7</v>
      </c>
      <c r="CE120" s="95">
        <v>56</v>
      </c>
      <c r="CF120" s="95">
        <v>32</v>
      </c>
      <c r="CG120" s="95">
        <v>8</v>
      </c>
      <c r="CH120" s="95">
        <v>51</v>
      </c>
      <c r="CI120" s="95">
        <v>39</v>
      </c>
      <c r="CJ120" s="95">
        <v>1471.1</v>
      </c>
      <c r="CK120" s="95">
        <v>2</v>
      </c>
      <c r="CL120" s="9">
        <f t="shared" si="137"/>
        <v>0.29187556629417094</v>
      </c>
      <c r="CM120" s="9">
        <v>53.105800000000002</v>
      </c>
      <c r="CN120" s="9">
        <v>157.7139</v>
      </c>
      <c r="CO120" s="95">
        <v>3</v>
      </c>
      <c r="CP120" s="95">
        <v>20</v>
      </c>
      <c r="CQ120" s="95">
        <v>33</v>
      </c>
      <c r="CR120" s="95">
        <v>52.57</v>
      </c>
      <c r="CS120" s="95">
        <v>49</v>
      </c>
      <c r="CT120" s="96" t="s">
        <v>87</v>
      </c>
      <c r="CU120" s="99">
        <v>0.37008101851851855</v>
      </c>
      <c r="CV120" s="96">
        <v>557.29999999999995</v>
      </c>
      <c r="CW120" s="95">
        <v>309.5</v>
      </c>
      <c r="CX120" s="95">
        <v>-2.9</v>
      </c>
      <c r="CY120" s="95">
        <v>331</v>
      </c>
      <c r="CZ120" s="95">
        <v>-35.9</v>
      </c>
      <c r="DA120" s="96" t="s">
        <v>90</v>
      </c>
      <c r="DB120" s="95">
        <v>17.600000000000001</v>
      </c>
      <c r="DC120" s="96">
        <v>99.361000000000004</v>
      </c>
    </row>
    <row r="121" spans="1:113" s="95" customFormat="1">
      <c r="A121" s="97"/>
      <c r="I121" s="95">
        <v>440</v>
      </c>
      <c r="J121" s="27" t="s">
        <v>53</v>
      </c>
      <c r="K121" s="95">
        <v>6481.1</v>
      </c>
      <c r="L121" s="95">
        <v>340.8</v>
      </c>
      <c r="M121" s="76">
        <f t="shared" si="136"/>
        <v>19.739829053080399</v>
      </c>
      <c r="N121" s="95">
        <v>7.9988000000000001</v>
      </c>
      <c r="O121" s="95">
        <v>0.40472999999999998</v>
      </c>
      <c r="P121" s="95">
        <v>12.616</v>
      </c>
      <c r="Q121" s="95">
        <v>0.80945999999999996</v>
      </c>
      <c r="R121" s="95">
        <v>4.3020000000000003E-2</v>
      </c>
      <c r="S121" s="95">
        <v>2.5436E-2</v>
      </c>
      <c r="T121" s="95">
        <v>0.10584</v>
      </c>
      <c r="U121" s="95">
        <v>6.2084E-2</v>
      </c>
      <c r="V121" s="95">
        <v>25.562999999999999</v>
      </c>
      <c r="W121" s="95">
        <v>25.812999999999999</v>
      </c>
      <c r="X121" s="76">
        <v>25.687999999999999</v>
      </c>
      <c r="Y121" s="95">
        <v>0.12526999999999999</v>
      </c>
      <c r="Z121" s="95">
        <v>5.0659000000000003E-2</v>
      </c>
      <c r="AA121" s="95">
        <v>5.0659999999999997E-2</v>
      </c>
      <c r="AB121" s="95">
        <v>5.0659000000000003E-2</v>
      </c>
      <c r="AC121" s="98">
        <v>1.39E-6</v>
      </c>
      <c r="AD121" s="95">
        <v>623.1</v>
      </c>
      <c r="AE121" s="95">
        <v>6.5002000000000004E-2</v>
      </c>
      <c r="AF121" s="95">
        <v>0.17301</v>
      </c>
      <c r="AG121" s="95">
        <v>9.5824999999999994E-2</v>
      </c>
      <c r="AH121" s="95">
        <v>0.10402</v>
      </c>
      <c r="AI121" s="95">
        <v>250</v>
      </c>
      <c r="AJ121" s="95">
        <v>3.4173000000000002E-2</v>
      </c>
      <c r="AK121" s="95">
        <v>3.4214000000000001E-2</v>
      </c>
      <c r="AL121" s="95">
        <v>3.4180000000000002E-2</v>
      </c>
      <c r="AM121" s="98">
        <v>4.0800000000000002E-5</v>
      </c>
      <c r="AN121" s="95">
        <v>6793.2</v>
      </c>
      <c r="AO121" s="95">
        <v>0.17333999999999999</v>
      </c>
      <c r="AP121" s="95">
        <v>0.42659999999999998</v>
      </c>
      <c r="AQ121" s="95">
        <v>0.21729000000000001</v>
      </c>
      <c r="AR121" s="95">
        <v>8.2143999999999995E-2</v>
      </c>
      <c r="AS121" s="95">
        <v>7.3585999999999999E-2</v>
      </c>
      <c r="AT121" s="95">
        <v>3.3501000000000003E-2</v>
      </c>
      <c r="AU121" s="95">
        <v>1.0146000000000001E-2</v>
      </c>
      <c r="AV121" s="95">
        <v>3.8925000000000001E-3</v>
      </c>
      <c r="AW121" s="95">
        <v>4.3430999999999998E-4</v>
      </c>
      <c r="AX121" s="95">
        <v>3.6013000000000001E-4</v>
      </c>
      <c r="AY121" s="95">
        <v>2.0322999999999999E-4</v>
      </c>
      <c r="AZ121" s="95">
        <v>2.6655E-4</v>
      </c>
      <c r="BA121" s="98">
        <v>1.4600000000000001E-5</v>
      </c>
      <c r="BB121" s="98">
        <v>9.3100000000000006E-6</v>
      </c>
      <c r="BC121" s="95">
        <v>3.2210000000000001</v>
      </c>
      <c r="BD121" s="95">
        <v>4.0262000000000002</v>
      </c>
      <c r="BE121" s="95">
        <v>6.5639000000000003E-2</v>
      </c>
      <c r="BF121" s="95">
        <v>9.5794000000000004E-2</v>
      </c>
      <c r="BG121" s="95">
        <v>1.9292000000000001E-3</v>
      </c>
      <c r="BH121" s="95">
        <v>3.5152999999999998E-3</v>
      </c>
      <c r="BI121" s="95">
        <v>4.7843000000000001E-4</v>
      </c>
      <c r="BJ121" s="95">
        <v>9.2265999999999995E-4</v>
      </c>
      <c r="BK121" s="95">
        <v>1.7164E-4</v>
      </c>
      <c r="BL121" s="95">
        <v>3.3896000000000002E-4</v>
      </c>
      <c r="BM121" s="95">
        <v>3086.2</v>
      </c>
      <c r="BN121" s="95">
        <v>350.56</v>
      </c>
      <c r="BO121" s="95">
        <v>13.965999999999999</v>
      </c>
      <c r="BP121" s="95">
        <v>23.411000000000001</v>
      </c>
      <c r="BQ121" s="95">
        <v>18.687999999999999</v>
      </c>
      <c r="BR121" s="95">
        <v>3.6989999999999998</v>
      </c>
      <c r="BS121" s="95">
        <v>6.6783999999999999</v>
      </c>
      <c r="BT121" s="95">
        <v>3067.5</v>
      </c>
      <c r="BU121" s="95">
        <v>350.58</v>
      </c>
      <c r="BV121" s="95">
        <v>293.26</v>
      </c>
      <c r="BW121" s="95">
        <v>174.41</v>
      </c>
      <c r="BX121" s="95">
        <v>165.14</v>
      </c>
      <c r="BY121" s="95">
        <v>7.3651</v>
      </c>
      <c r="BZ121" s="95">
        <v>0.02</v>
      </c>
      <c r="CA121" s="95">
        <v>4</v>
      </c>
      <c r="CB121" s="95">
        <v>338.67</v>
      </c>
      <c r="CC121" s="95">
        <v>0.35299999999999998</v>
      </c>
      <c r="CD121" s="95">
        <v>8</v>
      </c>
      <c r="CE121" s="95">
        <v>36</v>
      </c>
      <c r="CF121" s="95">
        <v>13</v>
      </c>
      <c r="CG121" s="95">
        <v>9</v>
      </c>
      <c r="CH121" s="95">
        <v>36</v>
      </c>
      <c r="CI121" s="95">
        <v>30</v>
      </c>
      <c r="CJ121" s="95">
        <v>1659.6</v>
      </c>
      <c r="CK121" s="95">
        <v>1</v>
      </c>
      <c r="CL121" s="9">
        <f t="shared" si="137"/>
        <v>0.2873210089994237</v>
      </c>
      <c r="CM121" s="9">
        <v>64.875</v>
      </c>
      <c r="CN121" s="9">
        <v>-147.86099999999999</v>
      </c>
      <c r="CO121" s="95">
        <v>3</v>
      </c>
      <c r="CP121" s="95">
        <v>20</v>
      </c>
      <c r="CQ121" s="95">
        <v>33</v>
      </c>
      <c r="CR121" s="95">
        <v>59.22</v>
      </c>
      <c r="CS121" s="95">
        <v>14.2</v>
      </c>
      <c r="CT121" s="96" t="s">
        <v>87</v>
      </c>
      <c r="CU121" s="109" t="s">
        <v>130</v>
      </c>
      <c r="CV121" s="96">
        <v>360.1</v>
      </c>
      <c r="CW121" s="95">
        <v>339.3</v>
      </c>
      <c r="CX121" s="95">
        <v>-0.8</v>
      </c>
      <c r="CY121" s="95">
        <v>325.3</v>
      </c>
      <c r="CZ121" s="95">
        <v>-41.6</v>
      </c>
      <c r="DA121" s="96" t="s">
        <v>88</v>
      </c>
      <c r="DB121" s="95">
        <v>60.7</v>
      </c>
      <c r="DC121" s="96">
        <v>48.86</v>
      </c>
    </row>
    <row r="122" spans="1:113" s="95" customFormat="1">
      <c r="A122" s="97"/>
      <c r="I122" s="95">
        <v>440</v>
      </c>
      <c r="J122" s="27" t="s">
        <v>91</v>
      </c>
      <c r="K122" s="95">
        <v>8146.5</v>
      </c>
      <c r="L122" s="95">
        <v>13.5</v>
      </c>
      <c r="M122" s="76">
        <f t="shared" si="136"/>
        <v>36.408650695405228</v>
      </c>
      <c r="N122" s="95">
        <v>1.9804999999999999</v>
      </c>
      <c r="O122" s="95">
        <v>0.12218999999999999</v>
      </c>
      <c r="P122" s="95">
        <v>2.7530000000000001</v>
      </c>
      <c r="Q122" s="95">
        <v>0.24437</v>
      </c>
      <c r="R122" s="95">
        <v>7.9237000000000002E-2</v>
      </c>
      <c r="S122" s="95">
        <v>4.5499999999999999E-2</v>
      </c>
      <c r="T122" s="95">
        <v>0.19491</v>
      </c>
      <c r="U122" s="95">
        <v>0.11469</v>
      </c>
      <c r="V122" s="95">
        <v>28.341000000000001</v>
      </c>
      <c r="W122" s="95">
        <v>36.722999999999999</v>
      </c>
      <c r="X122" s="76">
        <v>32.531999999999996</v>
      </c>
      <c r="Y122" s="95">
        <v>4.1913</v>
      </c>
      <c r="Z122" s="95">
        <v>2.6995999999999999E-2</v>
      </c>
      <c r="AA122" s="95">
        <v>2.7879999999999999E-2</v>
      </c>
      <c r="AB122" s="95">
        <v>2.7466000000000001E-2</v>
      </c>
      <c r="AC122" s="95">
        <v>8.8389000000000002E-4</v>
      </c>
      <c r="AD122" s="95">
        <v>161.56</v>
      </c>
      <c r="AE122" s="95">
        <v>3.6011000000000001E-2</v>
      </c>
      <c r="AF122" s="95">
        <v>3.1888000000000001</v>
      </c>
      <c r="AG122" s="95">
        <v>4.2724999999999999E-2</v>
      </c>
      <c r="AH122" s="95">
        <v>4.2367999999999997</v>
      </c>
      <c r="AI122" s="95">
        <v>250</v>
      </c>
      <c r="AJ122" s="95">
        <v>2.3255000000000001E-2</v>
      </c>
      <c r="AK122" s="95">
        <v>2.5196E-2</v>
      </c>
      <c r="AL122" s="95">
        <v>2.4414000000000002E-2</v>
      </c>
      <c r="AM122" s="95">
        <v>1.9411999999999999E-3</v>
      </c>
      <c r="AN122" s="95">
        <v>310.22000000000003</v>
      </c>
      <c r="AO122" s="95">
        <v>4.8828000000000003E-2</v>
      </c>
      <c r="AP122" s="95">
        <v>1.8172999999999999</v>
      </c>
      <c r="AQ122" s="95">
        <v>9.5214999999999994E-2</v>
      </c>
      <c r="AR122" s="95">
        <v>8.1745999999999999E-2</v>
      </c>
      <c r="AS122" s="95">
        <v>6.8513000000000002</v>
      </c>
      <c r="AT122" s="95">
        <v>9.5405999999999995</v>
      </c>
      <c r="AU122" s="95">
        <v>5.5378999999999998E-2</v>
      </c>
      <c r="AV122" s="95">
        <v>7.6217999999999994E-2</v>
      </c>
      <c r="AW122" s="95">
        <v>3.8062000000000003E-4</v>
      </c>
      <c r="AX122" s="95">
        <v>2.4468999999999999E-4</v>
      </c>
      <c r="AY122" s="98">
        <v>3.26E-5</v>
      </c>
      <c r="AZ122" s="98">
        <v>1.9199999999999999E-5</v>
      </c>
      <c r="BA122" s="98">
        <v>3.5200000000000002E-5</v>
      </c>
      <c r="BB122" s="98">
        <v>2.8900000000000001E-5</v>
      </c>
      <c r="BC122" s="95">
        <v>12.388</v>
      </c>
      <c r="BD122" s="95">
        <v>15.680999999999999</v>
      </c>
      <c r="BE122" s="95">
        <v>2.5971000000000001E-2</v>
      </c>
      <c r="BF122" s="95">
        <v>2.1583000000000001E-2</v>
      </c>
      <c r="BG122" s="95">
        <v>5.0774000000000001E-4</v>
      </c>
      <c r="BH122" s="95">
        <v>5.4788999999999999E-4</v>
      </c>
      <c r="BI122" s="95">
        <v>3.0696E-4</v>
      </c>
      <c r="BJ122" s="95">
        <v>5.2977999999999999E-4</v>
      </c>
      <c r="BK122" s="98">
        <v>3.6199999999999999E-5</v>
      </c>
      <c r="BL122" s="98">
        <v>3.6199999999999999E-5</v>
      </c>
      <c r="BM122" s="95">
        <v>233.03</v>
      </c>
      <c r="BN122" s="95">
        <v>70.855999999999995</v>
      </c>
      <c r="BO122" s="95">
        <v>30.831</v>
      </c>
      <c r="BP122" s="95">
        <v>53.149000000000001</v>
      </c>
      <c r="BQ122" s="95">
        <v>41.99</v>
      </c>
      <c r="BR122" s="95">
        <v>25.206</v>
      </c>
      <c r="BS122" s="95">
        <v>15.782</v>
      </c>
      <c r="BT122" s="95">
        <v>191.04</v>
      </c>
      <c r="BU122" s="95">
        <v>75.206000000000003</v>
      </c>
      <c r="BV122" s="95">
        <v>34.744</v>
      </c>
      <c r="BW122" s="95">
        <v>20.187999999999999</v>
      </c>
      <c r="BX122" s="95">
        <v>5.5495999999999999</v>
      </c>
      <c r="BY122" s="95">
        <v>0.89956000000000003</v>
      </c>
      <c r="BZ122" s="95">
        <v>0.01</v>
      </c>
      <c r="CA122" s="95">
        <v>1</v>
      </c>
      <c r="CB122" s="95">
        <v>354.67</v>
      </c>
      <c r="CC122" s="95">
        <v>0.34599999999999997</v>
      </c>
      <c r="CD122" s="95">
        <v>10</v>
      </c>
      <c r="CE122" s="95">
        <v>14</v>
      </c>
      <c r="CF122" s="95">
        <v>11</v>
      </c>
      <c r="CG122" s="95">
        <v>11</v>
      </c>
      <c r="CH122" s="95">
        <v>29</v>
      </c>
      <c r="CI122" s="95">
        <v>57</v>
      </c>
      <c r="CJ122" s="95">
        <v>1107.2</v>
      </c>
      <c r="CK122" s="95">
        <v>1</v>
      </c>
      <c r="CL122" s="9">
        <f t="shared" si="137"/>
        <v>0.27743154883530852</v>
      </c>
      <c r="CM122" s="9">
        <v>50.206499999999998</v>
      </c>
      <c r="CN122" s="9">
        <v>-96.011700000000005</v>
      </c>
      <c r="CO122" s="95">
        <v>3</v>
      </c>
      <c r="CP122" s="95">
        <v>20</v>
      </c>
      <c r="CQ122" s="95">
        <v>33</v>
      </c>
      <c r="CR122" s="95">
        <v>74.459999999999994</v>
      </c>
      <c r="CS122" s="95">
        <v>345.4</v>
      </c>
      <c r="CT122" s="96" t="s">
        <v>87</v>
      </c>
      <c r="CU122" s="99">
        <v>0.46961805555555558</v>
      </c>
      <c r="CV122" s="95">
        <v>1125</v>
      </c>
      <c r="CW122" s="95">
        <v>357.5</v>
      </c>
      <c r="CX122" s="95">
        <v>-15.9</v>
      </c>
      <c r="CY122" s="95">
        <v>336.3</v>
      </c>
      <c r="CZ122" s="95">
        <v>-30.7</v>
      </c>
      <c r="DA122" s="96" t="s">
        <v>90</v>
      </c>
      <c r="DB122" s="95">
        <v>11.6</v>
      </c>
      <c r="DC122" s="96">
        <v>-35.521000000000001</v>
      </c>
    </row>
    <row r="123" spans="1:113" s="95" customFormat="1">
      <c r="A123" s="97"/>
      <c r="I123" s="95">
        <v>440</v>
      </c>
      <c r="J123" s="27" t="s">
        <v>59</v>
      </c>
      <c r="K123" s="95">
        <v>8311.4</v>
      </c>
      <c r="L123" s="95">
        <v>8.1999999999999993</v>
      </c>
      <c r="M123" s="76">
        <f t="shared" si="136"/>
        <v>43.116457551847546</v>
      </c>
      <c r="N123" s="95">
        <v>1.1822999999999999</v>
      </c>
      <c r="O123" s="95">
        <v>0.10017</v>
      </c>
      <c r="P123" s="95">
        <v>1.9387000000000001</v>
      </c>
      <c r="Q123" s="95">
        <v>0.20033999999999999</v>
      </c>
      <c r="R123" s="95">
        <v>0.20566000000000001</v>
      </c>
      <c r="S123" s="95">
        <v>0.11398</v>
      </c>
      <c r="T123" s="95">
        <v>0.19436</v>
      </c>
      <c r="U123" s="95">
        <v>0.11372</v>
      </c>
      <c r="V123" s="95">
        <v>47.677999999999997</v>
      </c>
      <c r="W123" s="95">
        <v>48.232999999999997</v>
      </c>
      <c r="X123" s="76">
        <v>47.956000000000003</v>
      </c>
      <c r="Y123" s="95">
        <v>0.27771000000000001</v>
      </c>
      <c r="Z123" s="95">
        <v>2.2644999999999998E-2</v>
      </c>
      <c r="AA123" s="95">
        <v>2.8771999999999999E-2</v>
      </c>
      <c r="AB123" s="95">
        <v>2.3192999999999998E-2</v>
      </c>
      <c r="AC123" s="95">
        <v>6.1268E-3</v>
      </c>
      <c r="AD123" s="95">
        <v>128.77000000000001</v>
      </c>
      <c r="AE123" s="95">
        <v>3.2959000000000002E-2</v>
      </c>
      <c r="AF123" s="95">
        <v>3.7292999999999998</v>
      </c>
      <c r="AG123" s="95">
        <v>4.1503999999999999E-2</v>
      </c>
      <c r="AH123" s="95">
        <v>0.91910999999999998</v>
      </c>
      <c r="AI123" s="95">
        <v>120</v>
      </c>
      <c r="AJ123" s="95">
        <v>1.49E-2</v>
      </c>
      <c r="AK123" s="95">
        <v>2.9515E-2</v>
      </c>
      <c r="AL123" s="95">
        <v>2.4414000000000002E-2</v>
      </c>
      <c r="AM123" s="95">
        <v>1.4615E-2</v>
      </c>
      <c r="AN123" s="95">
        <v>240.11</v>
      </c>
      <c r="AO123" s="95">
        <v>3.9063000000000001E-2</v>
      </c>
      <c r="AP123" s="95">
        <v>1.9752000000000001</v>
      </c>
      <c r="AQ123" s="95">
        <v>6.8359000000000003E-2</v>
      </c>
      <c r="AR123" s="95">
        <v>1.0844</v>
      </c>
      <c r="AS123" s="95">
        <v>16.661000000000001</v>
      </c>
      <c r="AT123" s="95">
        <v>14.339</v>
      </c>
      <c r="AU123" s="95">
        <v>1.6344000000000001E-2</v>
      </c>
      <c r="AV123" s="95">
        <v>2.0652000000000001E-3</v>
      </c>
      <c r="AW123" s="95">
        <v>1.1620000000000001E-3</v>
      </c>
      <c r="AX123" s="95">
        <v>1.0235999999999999E-3</v>
      </c>
      <c r="AY123" s="98">
        <v>9.1100000000000005E-5</v>
      </c>
      <c r="AZ123" s="98">
        <v>1.01E-5</v>
      </c>
      <c r="BA123" s="98">
        <v>1.4E-5</v>
      </c>
      <c r="BB123" s="98">
        <v>7.8599999999999993E-6</v>
      </c>
      <c r="BC123" s="95">
        <v>60.115000000000002</v>
      </c>
      <c r="BD123" s="95">
        <v>48.942</v>
      </c>
      <c r="BE123" s="95">
        <v>1.0702E-2</v>
      </c>
      <c r="BF123" s="95">
        <v>1.065E-2</v>
      </c>
      <c r="BG123" s="95">
        <v>1.0472999999999999E-3</v>
      </c>
      <c r="BH123" s="95">
        <v>9.1350000000000003E-4</v>
      </c>
      <c r="BI123" s="95">
        <v>2.0019999999999999E-4</v>
      </c>
      <c r="BJ123" s="95">
        <v>2.5301000000000002E-4</v>
      </c>
      <c r="BK123" s="98">
        <v>9.7600000000000001E-5</v>
      </c>
      <c r="BL123" s="95">
        <v>1.4354999999999999E-4</v>
      </c>
      <c r="BM123" s="95">
        <v>92.328999999999994</v>
      </c>
      <c r="BN123" s="95">
        <v>16.917999999999999</v>
      </c>
      <c r="BO123" s="95">
        <v>53.622999999999998</v>
      </c>
      <c r="BP123" s="95">
        <v>35.607999999999997</v>
      </c>
      <c r="BQ123" s="95">
        <v>44.615000000000002</v>
      </c>
      <c r="BR123" s="95">
        <v>9.3560999999999996</v>
      </c>
      <c r="BS123" s="95">
        <v>12.739000000000001</v>
      </c>
      <c r="BT123" s="95">
        <v>47.713000000000001</v>
      </c>
      <c r="BU123" s="95">
        <v>19.332999999999998</v>
      </c>
      <c r="BV123" s="95">
        <v>9.4267000000000003</v>
      </c>
      <c r="BW123" s="95">
        <v>5.3143000000000002</v>
      </c>
      <c r="BX123" s="95">
        <v>2.0693999999999999</v>
      </c>
      <c r="BY123" s="95">
        <v>0.32857999999999998</v>
      </c>
      <c r="BZ123" s="95">
        <v>0.01</v>
      </c>
      <c r="CA123" s="95">
        <v>0.2</v>
      </c>
      <c r="CB123" s="95">
        <v>11.598000000000001</v>
      </c>
      <c r="CC123" s="95">
        <v>0.34</v>
      </c>
      <c r="CD123" s="95">
        <v>10</v>
      </c>
      <c r="CE123" s="95">
        <v>28</v>
      </c>
      <c r="CF123" s="95">
        <v>50</v>
      </c>
      <c r="CG123" s="95">
        <v>11</v>
      </c>
      <c r="CH123" s="95">
        <v>20</v>
      </c>
      <c r="CI123" s="95">
        <v>35</v>
      </c>
      <c r="CJ123" s="95">
        <v>719.66</v>
      </c>
      <c r="CK123" s="95">
        <v>1</v>
      </c>
      <c r="CL123" s="9">
        <f t="shared" si="137"/>
        <v>0.28857023817790428</v>
      </c>
      <c r="CM123" s="9">
        <v>-19.010860000000001</v>
      </c>
      <c r="CN123" s="9">
        <v>47.305019999999999</v>
      </c>
      <c r="CO123" s="95">
        <v>3</v>
      </c>
      <c r="CP123" s="95">
        <v>20</v>
      </c>
      <c r="CQ123" s="95">
        <v>33</v>
      </c>
      <c r="CR123" s="95">
        <v>73.83</v>
      </c>
      <c r="CS123" s="95">
        <v>194.3</v>
      </c>
      <c r="CT123" s="96" t="s">
        <v>87</v>
      </c>
      <c r="CU123" s="99">
        <v>0.46990740740740744</v>
      </c>
      <c r="CV123" s="95">
        <v>1380</v>
      </c>
      <c r="CW123" s="95">
        <v>15.6</v>
      </c>
      <c r="CX123" s="95">
        <v>6.8</v>
      </c>
      <c r="CY123" s="95">
        <v>308.39999999999998</v>
      </c>
      <c r="CZ123" s="95">
        <v>-58.6</v>
      </c>
      <c r="DA123" s="96" t="s">
        <v>90</v>
      </c>
      <c r="DB123" s="95">
        <v>8.3000000000000007</v>
      </c>
      <c r="DC123" s="96">
        <v>-5.3579999999999997</v>
      </c>
    </row>
    <row r="124" spans="1:113" s="95" customFormat="1">
      <c r="A124" s="97"/>
      <c r="I124" s="95">
        <v>440</v>
      </c>
      <c r="J124" s="107" t="s">
        <v>62</v>
      </c>
      <c r="K124" s="95">
        <v>8553.7000000000007</v>
      </c>
      <c r="L124" s="95">
        <v>1</v>
      </c>
      <c r="M124" s="76">
        <f t="shared" si="136"/>
        <v>30.91285665708368</v>
      </c>
      <c r="N124" s="95">
        <v>0.95479000000000003</v>
      </c>
      <c r="O124" s="95">
        <v>5.5985E-2</v>
      </c>
      <c r="P124" s="95">
        <v>1.5935999999999999</v>
      </c>
      <c r="Q124" s="95">
        <v>0.11197</v>
      </c>
      <c r="R124" s="95">
        <v>3.1004E-2</v>
      </c>
      <c r="S124" s="95">
        <v>1.8200000000000001E-2</v>
      </c>
      <c r="T124" s="95">
        <v>9.4076999999999994E-2</v>
      </c>
      <c r="U124" s="95">
        <v>5.4751000000000001E-2</v>
      </c>
      <c r="V124" s="95">
        <v>30.715</v>
      </c>
      <c r="W124" s="95">
        <v>28.189</v>
      </c>
      <c r="X124" s="76">
        <v>29.452000000000002</v>
      </c>
      <c r="Y124" s="95">
        <v>1.2627999999999999</v>
      </c>
      <c r="Z124" s="95">
        <v>3.1405000000000002E-2</v>
      </c>
      <c r="AA124" s="95">
        <v>3.2497999999999999E-2</v>
      </c>
      <c r="AB124" s="95">
        <v>3.2349000000000003E-2</v>
      </c>
      <c r="AC124" s="95">
        <v>1.0931000000000001E-3</v>
      </c>
      <c r="AD124" s="95">
        <v>31.817</v>
      </c>
      <c r="AE124" s="95">
        <v>3.5400000000000001E-2</v>
      </c>
      <c r="AF124" s="95">
        <v>3.0573000000000001</v>
      </c>
      <c r="AG124" s="95">
        <v>3.6621000000000001E-2</v>
      </c>
      <c r="AH124" s="95">
        <v>1.6908000000000001</v>
      </c>
      <c r="AI124" s="95">
        <v>250</v>
      </c>
      <c r="AJ124" s="95">
        <v>2.9080999999999999E-2</v>
      </c>
      <c r="AK124" s="95">
        <v>3.1788999999999998E-2</v>
      </c>
      <c r="AL124" s="95">
        <v>2.9297E-2</v>
      </c>
      <c r="AM124" s="95">
        <v>2.7084000000000001E-3</v>
      </c>
      <c r="AN124" s="95">
        <v>66.492999999999995</v>
      </c>
      <c r="AO124" s="95">
        <v>5.3711000000000002E-2</v>
      </c>
      <c r="AP124" s="95">
        <v>0.45992</v>
      </c>
      <c r="AQ124" s="95">
        <v>8.7890999999999997E-2</v>
      </c>
      <c r="AR124" s="95">
        <v>0.21451999999999999</v>
      </c>
      <c r="AS124" s="95">
        <v>1.3024</v>
      </c>
      <c r="AT124" s="95">
        <v>1.7491000000000001</v>
      </c>
      <c r="AU124" s="95">
        <v>2.0846E-2</v>
      </c>
      <c r="AV124" s="95">
        <v>1.7011999999999999E-2</v>
      </c>
      <c r="AW124" s="95">
        <v>1.6071999999999999E-4</v>
      </c>
      <c r="AX124" s="98">
        <v>1.2799999999999999E-5</v>
      </c>
      <c r="AY124" s="98">
        <v>1.15E-5</v>
      </c>
      <c r="AZ124" s="98">
        <v>5.8599999999999998E-6</v>
      </c>
      <c r="BA124" s="98">
        <v>9.7599999999999997E-6</v>
      </c>
      <c r="BB124" s="98">
        <v>1.29E-5</v>
      </c>
      <c r="BC124" s="95">
        <v>1.2373000000000001</v>
      </c>
      <c r="BD124" s="95">
        <v>0.86790999999999996</v>
      </c>
      <c r="BE124" s="95">
        <v>2.3158999999999999E-2</v>
      </c>
      <c r="BF124" s="95">
        <v>1.5720000000000001E-2</v>
      </c>
      <c r="BG124" s="95">
        <v>2.7522000000000001E-4</v>
      </c>
      <c r="BH124" s="95">
        <v>2.0565000000000001E-4</v>
      </c>
      <c r="BI124" s="98">
        <v>5.63E-5</v>
      </c>
      <c r="BJ124" s="98">
        <v>2.6100000000000001E-5</v>
      </c>
      <c r="BK124" s="98">
        <v>9.2099999999999999E-6</v>
      </c>
      <c r="BL124" s="98">
        <v>1.06E-5</v>
      </c>
      <c r="BM124" s="95">
        <v>76.724000000000004</v>
      </c>
      <c r="BN124" s="95">
        <v>5.5339</v>
      </c>
      <c r="BO124" s="95">
        <v>4.5937000000000001</v>
      </c>
      <c r="BP124" s="95">
        <v>15.561999999999999</v>
      </c>
      <c r="BQ124" s="95">
        <v>10.077999999999999</v>
      </c>
      <c r="BR124" s="95">
        <v>1.4419</v>
      </c>
      <c r="BS124" s="95">
        <v>7.7558999999999996</v>
      </c>
      <c r="BT124" s="95">
        <v>66.646000000000001</v>
      </c>
      <c r="BU124" s="95">
        <v>5.7187000000000001</v>
      </c>
      <c r="BV124" s="95">
        <v>51.4</v>
      </c>
      <c r="BW124" s="95">
        <v>30.388999999999999</v>
      </c>
      <c r="BX124" s="95">
        <v>7.6130000000000004</v>
      </c>
      <c r="BY124" s="95">
        <v>0.78513999999999995</v>
      </c>
      <c r="BZ124" s="95">
        <v>1.4999999999999999E-2</v>
      </c>
      <c r="CA124" s="95">
        <v>3</v>
      </c>
      <c r="CB124" s="95">
        <v>352.49</v>
      </c>
      <c r="CC124" s="95">
        <v>0.373</v>
      </c>
      <c r="CD124" s="95">
        <v>10</v>
      </c>
      <c r="CE124" s="95">
        <v>37</v>
      </c>
      <c r="CF124" s="95">
        <v>38</v>
      </c>
      <c r="CG124" s="95">
        <v>11</v>
      </c>
      <c r="CH124" s="95">
        <v>35</v>
      </c>
      <c r="CI124" s="95">
        <v>8</v>
      </c>
      <c r="CJ124" s="95">
        <v>1621.4</v>
      </c>
      <c r="CK124" s="95">
        <v>1</v>
      </c>
      <c r="CL124" s="9">
        <f t="shared" si="137"/>
        <v>0.28824599831508008</v>
      </c>
      <c r="CM124" s="9">
        <v>48.264000000000003</v>
      </c>
      <c r="CN124" s="9">
        <v>-117.12569999999999</v>
      </c>
      <c r="CO124" s="95">
        <v>3</v>
      </c>
      <c r="CP124" s="95">
        <v>20</v>
      </c>
      <c r="CQ124" s="95">
        <v>33</v>
      </c>
      <c r="CR124" s="95">
        <v>78.05</v>
      </c>
      <c r="CS124" s="95">
        <v>359.3</v>
      </c>
      <c r="CT124" s="96" t="s">
        <v>87</v>
      </c>
      <c r="CU124" s="99">
        <v>0.48258101851851848</v>
      </c>
      <c r="CV124" s="95">
        <v>926.6</v>
      </c>
      <c r="CW124" s="96">
        <v>356.5</v>
      </c>
      <c r="CX124" s="95">
        <v>-4.0999999999999996</v>
      </c>
      <c r="CY124" s="95">
        <v>315</v>
      </c>
      <c r="CZ124" s="95">
        <v>-51.9</v>
      </c>
      <c r="DA124" s="96" t="s">
        <v>90</v>
      </c>
      <c r="DB124" s="95">
        <v>29.6</v>
      </c>
      <c r="DC124" s="96">
        <v>4.1100000000000003</v>
      </c>
    </row>
    <row r="125" spans="1:113" s="95" customFormat="1">
      <c r="A125" s="97"/>
      <c r="I125" s="95">
        <v>440</v>
      </c>
      <c r="J125" s="107" t="s">
        <v>127</v>
      </c>
      <c r="K125" s="95">
        <v>10182</v>
      </c>
      <c r="L125" s="95">
        <v>1.4</v>
      </c>
      <c r="M125" s="213">
        <f t="shared" si="136"/>
        <v>27.306736571912289</v>
      </c>
      <c r="N125" s="1">
        <v>1.1218999999999999</v>
      </c>
      <c r="O125" s="1">
        <v>0.24739</v>
      </c>
      <c r="P125" s="1">
        <v>1.5906</v>
      </c>
      <c r="Q125" s="1">
        <v>0.49476999999999999</v>
      </c>
      <c r="R125" s="1">
        <v>4.9624000000000001E-2</v>
      </c>
      <c r="S125" s="1">
        <v>2.9454000000000001E-2</v>
      </c>
      <c r="T125" s="1">
        <v>0.12720999999999999</v>
      </c>
      <c r="U125" s="1">
        <v>7.4682999999999999E-2</v>
      </c>
      <c r="V125" s="1">
        <v>31.474</v>
      </c>
      <c r="W125" s="1">
        <v>25.431999999999999</v>
      </c>
      <c r="X125" s="44">
        <v>28.452999999999999</v>
      </c>
      <c r="Y125" s="1">
        <v>3.0211999999999999</v>
      </c>
      <c r="Z125" s="1">
        <v>3.6455000000000001E-2</v>
      </c>
      <c r="AA125" s="1">
        <v>3.6642000000000001E-2</v>
      </c>
      <c r="AB125" s="1">
        <v>3.6621000000000001E-2</v>
      </c>
      <c r="AC125" s="1">
        <v>1.8683999999999999E-4</v>
      </c>
      <c r="AD125" s="1">
        <v>85.141000000000005</v>
      </c>
      <c r="AE125" s="1">
        <v>3.7537000000000001E-2</v>
      </c>
      <c r="AF125" s="1">
        <v>1.3520000000000001</v>
      </c>
      <c r="AG125" s="1">
        <v>3.8757E-2</v>
      </c>
      <c r="AH125" s="1">
        <v>2.7210000000000001</v>
      </c>
      <c r="AI125" s="1">
        <v>300</v>
      </c>
      <c r="AJ125" s="1">
        <v>3.1330999999999998E-2</v>
      </c>
      <c r="AK125" s="1">
        <v>3.2799000000000002E-2</v>
      </c>
      <c r="AL125" s="1">
        <v>3.1738000000000002E-2</v>
      </c>
      <c r="AM125" s="1">
        <v>1.4683999999999999E-3</v>
      </c>
      <c r="AN125" s="1">
        <v>74.87</v>
      </c>
      <c r="AO125" s="1">
        <v>4.3944999999999998E-2</v>
      </c>
      <c r="AP125" s="1">
        <v>4.9351000000000003</v>
      </c>
      <c r="AQ125" s="1">
        <v>6.3477000000000006E-2</v>
      </c>
      <c r="AR125" s="1">
        <v>1.4692000000000001</v>
      </c>
      <c r="AS125" s="1">
        <v>1.5281</v>
      </c>
      <c r="AT125" s="1">
        <v>2.0464000000000002</v>
      </c>
      <c r="AU125" s="1">
        <v>1.8936999999999999E-2</v>
      </c>
      <c r="AV125" s="1">
        <v>1.5073E-2</v>
      </c>
      <c r="AW125" s="1">
        <v>1.9131E-3</v>
      </c>
      <c r="AX125" s="2">
        <v>2.1865000000000002E-5</v>
      </c>
      <c r="AY125" s="1">
        <v>2.5011E-4</v>
      </c>
      <c r="AZ125" s="1">
        <v>2.9362000000000002E-4</v>
      </c>
      <c r="BA125" s="1">
        <v>1.3397999999999999E-4</v>
      </c>
      <c r="BB125" s="2">
        <v>8.1260999999999993E-5</v>
      </c>
      <c r="BC125" s="1">
        <v>2.7810000000000001</v>
      </c>
      <c r="BD125" s="1">
        <v>2.3580000000000001</v>
      </c>
      <c r="BE125" s="1">
        <v>1.9435999999999998E-2</v>
      </c>
      <c r="BF125" s="1">
        <v>1.2192E-2</v>
      </c>
      <c r="BG125" s="1">
        <v>9.8040999999999992E-4</v>
      </c>
      <c r="BH125" s="1">
        <v>1.2679E-3</v>
      </c>
      <c r="BI125" s="1">
        <v>2.1034999999999999E-4</v>
      </c>
      <c r="BJ125" s="1">
        <v>4.3305999999999998E-4</v>
      </c>
      <c r="BK125" s="1">
        <v>1.0692999999999999E-4</v>
      </c>
      <c r="BL125" s="1">
        <v>1.2896000000000001E-4</v>
      </c>
      <c r="BM125" s="1">
        <v>109.45</v>
      </c>
      <c r="BN125" s="1">
        <v>99.637</v>
      </c>
      <c r="BO125" s="1">
        <v>27.951000000000001</v>
      </c>
      <c r="BP125" s="1">
        <v>36.140999999999998</v>
      </c>
      <c r="BQ125" s="1">
        <v>32.045999999999999</v>
      </c>
      <c r="BR125" s="1">
        <v>34.988999999999997</v>
      </c>
      <c r="BS125" s="1">
        <v>5.7915999999999999</v>
      </c>
      <c r="BT125" s="1">
        <v>77.408000000000001</v>
      </c>
      <c r="BU125" s="1">
        <v>105.6</v>
      </c>
      <c r="BV125" s="1">
        <v>32.052999999999997</v>
      </c>
      <c r="BW125" s="1">
        <v>21.478999999999999</v>
      </c>
      <c r="BX125" s="1">
        <v>3.4156</v>
      </c>
      <c r="BY125" s="1">
        <v>0.4118</v>
      </c>
      <c r="BZ125" s="1">
        <v>0.01</v>
      </c>
      <c r="CA125" s="1">
        <v>1</v>
      </c>
      <c r="CB125" s="1">
        <v>1.9750000000000001</v>
      </c>
      <c r="CC125" s="1">
        <v>0.374</v>
      </c>
      <c r="CD125" s="1">
        <v>12</v>
      </c>
      <c r="CE125" s="1">
        <v>12</v>
      </c>
      <c r="CF125" s="1">
        <v>50</v>
      </c>
      <c r="CG125" s="1">
        <v>13</v>
      </c>
      <c r="CH125" s="1">
        <v>10</v>
      </c>
      <c r="CI125" s="1">
        <v>0</v>
      </c>
      <c r="CJ125" s="1">
        <v>2000</v>
      </c>
      <c r="CK125" s="1">
        <v>1</v>
      </c>
      <c r="CL125" s="9">
        <f t="shared" si="137"/>
        <v>0.28789549580117058</v>
      </c>
      <c r="CM125" s="9">
        <v>33.605800000000002</v>
      </c>
      <c r="CN125" s="9">
        <v>-116.4532</v>
      </c>
      <c r="CO125" s="95">
        <v>3</v>
      </c>
      <c r="CP125" s="95">
        <v>20</v>
      </c>
      <c r="CQ125" s="95">
        <v>33</v>
      </c>
      <c r="CR125" s="95">
        <v>92.69</v>
      </c>
      <c r="CS125" s="95">
        <v>358.5</v>
      </c>
      <c r="CT125" s="96" t="s">
        <v>87</v>
      </c>
      <c r="CU125" s="99">
        <v>0.54890046296296291</v>
      </c>
      <c r="CV125" s="95">
        <v>1286</v>
      </c>
      <c r="CW125" s="95">
        <v>354.9</v>
      </c>
      <c r="CX125" s="95">
        <v>-6.1</v>
      </c>
      <c r="CY125" s="95">
        <v>305.5</v>
      </c>
      <c r="CZ125" s="95">
        <v>-61.4</v>
      </c>
      <c r="DA125" s="96" t="s">
        <v>90</v>
      </c>
      <c r="DB125" s="95">
        <v>2.2000000000000002</v>
      </c>
      <c r="DC125" s="96">
        <v>-1.5780000000000001</v>
      </c>
      <c r="DI125" s="95" t="s">
        <v>111</v>
      </c>
    </row>
    <row r="126" spans="1:113" s="95" customFormat="1">
      <c r="A126" s="97"/>
      <c r="I126" s="95">
        <v>440</v>
      </c>
      <c r="J126" s="107" t="s">
        <v>107</v>
      </c>
      <c r="K126" s="95">
        <v>11029.6</v>
      </c>
      <c r="L126" s="95">
        <v>339.4</v>
      </c>
      <c r="M126" s="76">
        <f t="shared" si="136"/>
        <v>81.92020971573686</v>
      </c>
      <c r="N126" s="95">
        <v>0.25324000000000002</v>
      </c>
      <c r="O126" s="95">
        <v>6.3705999999999999E-2</v>
      </c>
      <c r="P126" s="95">
        <v>0.39406000000000002</v>
      </c>
      <c r="Q126" s="95">
        <v>0.12741</v>
      </c>
      <c r="R126" s="95">
        <v>7.2972999999999996E-2</v>
      </c>
      <c r="S126" s="95">
        <v>4.3817000000000002E-2</v>
      </c>
      <c r="T126" s="95">
        <v>7.4648999999999993E-2</v>
      </c>
      <c r="U126" s="95">
        <v>4.2518E-2</v>
      </c>
      <c r="V126" s="95">
        <v>81.626999999999995</v>
      </c>
      <c r="W126" s="95">
        <v>87.775999999999996</v>
      </c>
      <c r="X126" s="76">
        <v>84.701999999999998</v>
      </c>
      <c r="Y126" s="95">
        <v>3.0745</v>
      </c>
      <c r="Z126" s="95">
        <v>6.4022000000000003E-3</v>
      </c>
      <c r="AA126" s="95">
        <v>1.3323E-2</v>
      </c>
      <c r="AB126" s="95">
        <v>1.2207000000000001E-2</v>
      </c>
      <c r="AC126" s="95">
        <v>6.9208999999999998E-3</v>
      </c>
      <c r="AD126" s="95">
        <v>27.698</v>
      </c>
      <c r="AE126" s="95">
        <v>1.7090000000000001E-2</v>
      </c>
      <c r="AF126" s="95">
        <v>4.1471999999999998</v>
      </c>
      <c r="AG126" s="95">
        <v>5.8594E-2</v>
      </c>
      <c r="AH126" s="95">
        <v>2.1388999999999998E-2</v>
      </c>
      <c r="AI126" s="95">
        <v>80</v>
      </c>
      <c r="AJ126" s="95" t="s">
        <v>42</v>
      </c>
      <c r="AK126" s="95" t="s">
        <v>42</v>
      </c>
      <c r="AL126" s="95">
        <v>1.9531E-2</v>
      </c>
      <c r="AM126" s="95" t="s">
        <v>42</v>
      </c>
      <c r="AN126" s="95">
        <v>10.127000000000001</v>
      </c>
      <c r="AO126" s="95">
        <v>5.8594E-2</v>
      </c>
      <c r="AP126" s="95">
        <v>7.8919000000000003E-3</v>
      </c>
      <c r="AQ126" s="95">
        <v>8.7890999999999997E-2</v>
      </c>
      <c r="AR126" s="95">
        <v>4.5211000000000001E-3</v>
      </c>
      <c r="AS126" s="95">
        <v>3.8136000000000001</v>
      </c>
      <c r="AT126" s="95">
        <v>2.8889999999999998</v>
      </c>
      <c r="AU126" s="95">
        <v>2.2213E-2</v>
      </c>
      <c r="AV126" s="95">
        <v>1.6181999999999998E-2</v>
      </c>
      <c r="AW126" s="95">
        <v>1.6268999999999999E-3</v>
      </c>
      <c r="AX126" s="95">
        <v>1.8207E-3</v>
      </c>
      <c r="AY126" s="95">
        <v>3.3017000000000002E-4</v>
      </c>
      <c r="AZ126" s="95">
        <v>4.3956000000000003E-4</v>
      </c>
      <c r="BA126" s="98">
        <v>1.3556000000000001E-4</v>
      </c>
      <c r="BB126" s="98">
        <v>1.3703000000000001E-4</v>
      </c>
      <c r="BC126" s="95">
        <v>38.246000000000002</v>
      </c>
      <c r="BD126" s="95">
        <v>49.152000000000001</v>
      </c>
      <c r="BE126" s="95">
        <v>3.8066000000000003E-2</v>
      </c>
      <c r="BF126" s="95">
        <v>4.1512E-2</v>
      </c>
      <c r="BG126" s="95">
        <v>2.1369000000000002E-3</v>
      </c>
      <c r="BH126" s="95">
        <v>1.784E-3</v>
      </c>
      <c r="BI126" s="95">
        <v>4.3563E-4</v>
      </c>
      <c r="BJ126" s="95">
        <v>4.6609E-4</v>
      </c>
      <c r="BK126" s="95">
        <v>1.6503000000000001E-4</v>
      </c>
      <c r="BL126" s="95">
        <v>1.0639E-4</v>
      </c>
      <c r="BM126" s="95">
        <v>5.0801999999999996</v>
      </c>
      <c r="BN126" s="95">
        <v>3.5859999999999999</v>
      </c>
      <c r="BO126" s="95">
        <v>2.0051999999999999</v>
      </c>
      <c r="BP126" s="95">
        <v>2.0983000000000001</v>
      </c>
      <c r="BQ126" s="95">
        <v>2.0516999999999999</v>
      </c>
      <c r="BR126" s="95">
        <v>1.556</v>
      </c>
      <c r="BS126" s="95">
        <v>6.5882999999999997E-2</v>
      </c>
      <c r="BT126" s="95">
        <v>3.0285000000000002</v>
      </c>
      <c r="BU126" s="95">
        <v>3.9089999999999998</v>
      </c>
      <c r="BV126" s="95">
        <v>5.4001000000000001</v>
      </c>
      <c r="BW126" s="95">
        <v>3.6827000000000001</v>
      </c>
      <c r="BX126" s="95">
        <v>2.4761000000000002</v>
      </c>
      <c r="BY126" s="95">
        <v>0.54825000000000002</v>
      </c>
      <c r="BZ126" s="95">
        <v>0.01</v>
      </c>
      <c r="CA126" s="95">
        <v>0.1</v>
      </c>
      <c r="CB126" s="95">
        <v>316.36</v>
      </c>
      <c r="CC126" s="95">
        <v>0.20899999999999999</v>
      </c>
      <c r="CD126" s="95">
        <v>13</v>
      </c>
      <c r="CE126" s="95">
        <v>3</v>
      </c>
      <c r="CF126" s="95">
        <v>18</v>
      </c>
      <c r="CG126" s="95">
        <v>13</v>
      </c>
      <c r="CH126" s="95">
        <v>42</v>
      </c>
      <c r="CI126" s="95">
        <v>44</v>
      </c>
      <c r="CJ126" s="95">
        <v>376.59</v>
      </c>
      <c r="CK126" s="95">
        <v>1</v>
      </c>
      <c r="CL126" s="9">
        <f t="shared" si="137"/>
        <v>0.29545418017197506</v>
      </c>
      <c r="CM126" s="9">
        <v>19.591999999999999</v>
      </c>
      <c r="CN126" s="9">
        <v>-155.8931</v>
      </c>
      <c r="CO126" s="95">
        <v>3</v>
      </c>
      <c r="CP126" s="95">
        <v>20</v>
      </c>
      <c r="CQ126" s="95">
        <v>33</v>
      </c>
      <c r="CR126" s="95">
        <v>99.82</v>
      </c>
      <c r="CS126" s="95">
        <v>35.799999999999997</v>
      </c>
      <c r="CT126" s="96" t="s">
        <v>87</v>
      </c>
      <c r="CU126" s="99">
        <v>0.56858796296296299</v>
      </c>
      <c r="CV126" s="96">
        <v>368.7</v>
      </c>
      <c r="CW126" s="95">
        <v>346.2</v>
      </c>
      <c r="CX126" s="95">
        <v>7.7</v>
      </c>
      <c r="CY126" s="95">
        <v>274.7</v>
      </c>
      <c r="CZ126" s="95">
        <v>-92.2</v>
      </c>
      <c r="DA126" s="96" t="s">
        <v>90</v>
      </c>
      <c r="DC126" s="96">
        <v>64.397999999999996</v>
      </c>
    </row>
    <row r="127" spans="1:113" s="77" customFormat="1">
      <c r="A127" s="91"/>
      <c r="I127" s="77">
        <v>440</v>
      </c>
      <c r="J127" s="108" t="s">
        <v>97</v>
      </c>
      <c r="K127" s="77">
        <v>14982.9</v>
      </c>
      <c r="L127" s="77">
        <v>49.4</v>
      </c>
      <c r="M127" s="78">
        <f t="shared" si="136"/>
        <v>44.281096399946868</v>
      </c>
      <c r="N127" s="77">
        <v>1.0376000000000001</v>
      </c>
      <c r="O127" s="77">
        <v>0.16281000000000001</v>
      </c>
      <c r="P127" s="77">
        <v>1.8584000000000001</v>
      </c>
      <c r="Q127" s="77">
        <v>0.32561000000000001</v>
      </c>
      <c r="R127" s="77">
        <v>0.24607999999999999</v>
      </c>
      <c r="S127" s="77">
        <v>0.14074999999999999</v>
      </c>
      <c r="T127" s="77">
        <v>0.10056</v>
      </c>
      <c r="U127" s="77">
        <v>5.9073000000000001E-2</v>
      </c>
      <c r="V127" s="77">
        <v>43.737000000000002</v>
      </c>
      <c r="W127" s="77">
        <v>46.564</v>
      </c>
      <c r="X127" s="78">
        <v>45.151000000000003</v>
      </c>
      <c r="Y127" s="77">
        <v>1.4137</v>
      </c>
      <c r="Z127" s="77">
        <v>2.2526999999999998E-2</v>
      </c>
      <c r="AA127" s="77">
        <v>2.2653E-2</v>
      </c>
      <c r="AB127" s="77">
        <v>2.2582999999999999E-2</v>
      </c>
      <c r="AC127" s="77">
        <v>1.2589E-4</v>
      </c>
      <c r="AD127" s="77">
        <v>328.47</v>
      </c>
      <c r="AE127" s="77">
        <v>3.4180000000000002E-2</v>
      </c>
      <c r="AF127" s="77">
        <v>7.4212999999999996</v>
      </c>
      <c r="AG127" s="77">
        <v>5.9204E-2</v>
      </c>
      <c r="AH127" s="77">
        <v>7.2989999999999999E-2</v>
      </c>
      <c r="AI127" s="77">
        <v>120</v>
      </c>
      <c r="AJ127" s="77">
        <v>2.0395E-2</v>
      </c>
      <c r="AK127" s="77">
        <v>2.6098E-2</v>
      </c>
      <c r="AL127" s="77">
        <v>2.4414000000000002E-2</v>
      </c>
      <c r="AM127" s="77">
        <v>5.7026999999999998E-3</v>
      </c>
      <c r="AN127" s="77">
        <v>252.08</v>
      </c>
      <c r="AO127" s="77">
        <v>4.3944999999999998E-2</v>
      </c>
      <c r="AP127" s="77">
        <v>1.0663</v>
      </c>
      <c r="AQ127" s="77">
        <v>0.10254000000000001</v>
      </c>
      <c r="AR127" s="77">
        <v>1.2532E-2</v>
      </c>
      <c r="AS127" s="77">
        <v>2.7441</v>
      </c>
      <c r="AT127" s="77">
        <v>3.3858000000000001</v>
      </c>
      <c r="AU127" s="77">
        <v>1.9975E-2</v>
      </c>
      <c r="AV127" s="77">
        <v>1.9494999999999998E-2</v>
      </c>
      <c r="AW127" s="77">
        <v>1.7956999999999999E-4</v>
      </c>
      <c r="AX127" s="77">
        <v>2.2329000000000001E-4</v>
      </c>
      <c r="AY127" s="93">
        <v>9.2100000000000003E-5</v>
      </c>
      <c r="AZ127" s="93">
        <v>2.34E-5</v>
      </c>
      <c r="BA127" s="93">
        <v>1.84E-5</v>
      </c>
      <c r="BB127" s="93">
        <v>2.3799999999999999E-5</v>
      </c>
      <c r="BC127" s="77">
        <v>25.827999999999999</v>
      </c>
      <c r="BD127" s="77">
        <v>24.853999999999999</v>
      </c>
      <c r="BE127" s="77">
        <v>3.8635000000000003E-2</v>
      </c>
      <c r="BF127" s="77">
        <v>3.9757000000000001E-2</v>
      </c>
      <c r="BG127" s="77">
        <v>7.0817000000000005E-4</v>
      </c>
      <c r="BH127" s="77">
        <v>6.0787999999999999E-4</v>
      </c>
      <c r="BI127" s="77">
        <v>2.2877999999999999E-4</v>
      </c>
      <c r="BJ127" s="77">
        <v>2.8349000000000001E-4</v>
      </c>
      <c r="BK127" s="93">
        <v>1.9000000000000001E-5</v>
      </c>
      <c r="BL127" s="93">
        <v>2.0800000000000001E-5</v>
      </c>
      <c r="BM127" s="77">
        <v>121.71</v>
      </c>
      <c r="BN127" s="77">
        <v>34.715000000000003</v>
      </c>
      <c r="BO127" s="77">
        <v>50.281999999999996</v>
      </c>
      <c r="BP127" s="77">
        <v>14.528</v>
      </c>
      <c r="BQ127" s="77">
        <v>32.405000000000001</v>
      </c>
      <c r="BR127" s="77">
        <v>26.420999999999999</v>
      </c>
      <c r="BS127" s="77">
        <v>25.282</v>
      </c>
      <c r="BT127" s="77">
        <v>89.307000000000002</v>
      </c>
      <c r="BU127" s="77">
        <v>43.625999999999998</v>
      </c>
      <c r="BV127" s="77">
        <v>7.5522</v>
      </c>
      <c r="BW127" s="77">
        <v>4.5178000000000003</v>
      </c>
      <c r="BX127" s="77">
        <v>3.7559999999999998</v>
      </c>
      <c r="BY127" s="77">
        <v>0.56540000000000001</v>
      </c>
      <c r="BZ127" s="77">
        <v>0.01</v>
      </c>
      <c r="CA127" s="77">
        <v>0.1</v>
      </c>
      <c r="CB127" s="77">
        <v>60.628999999999998</v>
      </c>
      <c r="CC127" s="77">
        <v>0.30299999999999999</v>
      </c>
      <c r="CD127" s="77">
        <v>16</v>
      </c>
      <c r="CE127" s="77">
        <v>59</v>
      </c>
      <c r="CF127" s="77">
        <v>9</v>
      </c>
      <c r="CG127" s="77">
        <v>17</v>
      </c>
      <c r="CH127" s="77">
        <v>50</v>
      </c>
      <c r="CI127" s="77">
        <v>43</v>
      </c>
      <c r="CJ127" s="77">
        <v>830.39</v>
      </c>
      <c r="CK127" s="77">
        <v>1</v>
      </c>
      <c r="CL127" s="58">
        <f t="shared" si="137"/>
        <v>0.28697375981612716</v>
      </c>
      <c r="CM127" s="58">
        <v>-70.662000000000006</v>
      </c>
      <c r="CN127" s="58">
        <v>-8.3209999999999997</v>
      </c>
      <c r="CO127" s="77">
        <v>3</v>
      </c>
      <c r="CP127" s="77">
        <v>20</v>
      </c>
      <c r="CQ127" s="77">
        <v>33</v>
      </c>
      <c r="CR127" s="77">
        <v>134.03</v>
      </c>
      <c r="CS127" s="77">
        <v>205.8</v>
      </c>
      <c r="CT127" s="74" t="s">
        <v>87</v>
      </c>
      <c r="CU127" s="164" t="s">
        <v>128</v>
      </c>
      <c r="CV127" s="77">
        <v>2448</v>
      </c>
      <c r="CW127" s="77">
        <v>51.7</v>
      </c>
      <c r="CX127" s="77">
        <v>1.2</v>
      </c>
      <c r="CY127" s="77">
        <v>347</v>
      </c>
      <c r="CZ127" s="77">
        <v>-19.899999999999999</v>
      </c>
      <c r="DA127" s="74" t="s">
        <v>90</v>
      </c>
      <c r="DC127" s="74">
        <v>-1.284</v>
      </c>
    </row>
    <row r="128" spans="1:113" s="77" customFormat="1">
      <c r="A128" s="91"/>
      <c r="J128" s="108"/>
      <c r="M128" s="78"/>
      <c r="X128" s="78">
        <f>AVERAGE(X113:X127)</f>
        <v>36.730733333333326</v>
      </c>
      <c r="Y128" s="78">
        <f>AVERAGE(Y113:Y127)</f>
        <v>1.4006326666666666</v>
      </c>
      <c r="AY128" s="93"/>
      <c r="AZ128" s="93"/>
      <c r="BA128" s="93"/>
      <c r="BB128" s="93"/>
      <c r="BK128" s="93"/>
      <c r="BL128" s="93"/>
      <c r="CL128" s="58"/>
      <c r="CM128" s="58"/>
      <c r="CN128" s="58"/>
      <c r="CT128" s="74"/>
      <c r="CU128" s="164"/>
      <c r="DA128" s="74"/>
      <c r="DC128" s="74"/>
    </row>
    <row r="129" spans="1:107" s="63" customFormat="1">
      <c r="A129" s="90">
        <v>41233</v>
      </c>
      <c r="B129" s="63">
        <v>2.5</v>
      </c>
      <c r="C129" s="63">
        <v>29.6</v>
      </c>
      <c r="D129" s="63">
        <v>33.299999999999997</v>
      </c>
      <c r="E129" s="222">
        <v>-12.2</v>
      </c>
      <c r="F129" s="222">
        <v>-5.3</v>
      </c>
      <c r="G129" s="222">
        <v>5.3</v>
      </c>
      <c r="H129" s="222">
        <f>(E129^2+F129^2+G129^2)^0.5</f>
        <v>14.318519476538068</v>
      </c>
      <c r="I129" s="63">
        <v>8.8999999999999996E-2</v>
      </c>
      <c r="J129" s="66" t="s">
        <v>55</v>
      </c>
      <c r="K129" s="63">
        <v>904.8</v>
      </c>
      <c r="L129" s="63">
        <v>297.39999999999998</v>
      </c>
      <c r="M129" s="76">
        <f>1/AB129</f>
        <v>1.1100257525974602</v>
      </c>
      <c r="N129" s="63">
        <v>0.11301</v>
      </c>
      <c r="O129" s="63">
        <v>5.5251000000000001E-2</v>
      </c>
      <c r="P129" s="63">
        <v>0.17605000000000001</v>
      </c>
      <c r="Q129" s="63">
        <v>0.1105</v>
      </c>
      <c r="R129" s="63">
        <v>2.4803E-3</v>
      </c>
      <c r="S129" s="63">
        <v>1.4549999999999999E-3</v>
      </c>
      <c r="T129" s="63">
        <v>2.5641000000000001E-3</v>
      </c>
      <c r="U129" s="63">
        <v>1.5051000000000001E-3</v>
      </c>
      <c r="V129" s="63">
        <v>1.3537999999999999</v>
      </c>
      <c r="W129" s="63">
        <v>1.1328</v>
      </c>
      <c r="X129" s="76">
        <v>1.2433000000000001</v>
      </c>
      <c r="Y129" s="63">
        <v>0.11051999999999999</v>
      </c>
      <c r="Z129" s="63">
        <v>0.90086999999999995</v>
      </c>
      <c r="AA129" s="63">
        <v>0.90090000000000003</v>
      </c>
      <c r="AB129" s="63">
        <v>0.90088000000000001</v>
      </c>
      <c r="AC129" s="83">
        <v>3.0000000000000001E-5</v>
      </c>
      <c r="AD129" s="63">
        <v>2.6789E-2</v>
      </c>
      <c r="AE129" s="63">
        <v>1.2487999999999999</v>
      </c>
      <c r="AF129" s="83">
        <v>2.8100000000000002E-6</v>
      </c>
      <c r="AG129" s="63">
        <v>1.4539</v>
      </c>
      <c r="AH129" s="83">
        <v>3.8299999999999998E-6</v>
      </c>
      <c r="AI129" s="63">
        <v>120</v>
      </c>
      <c r="AJ129" s="63">
        <v>0.88861999999999997</v>
      </c>
      <c r="AK129" s="63">
        <v>0.88878999999999997</v>
      </c>
      <c r="AL129" s="63">
        <v>0.88866999999999996</v>
      </c>
      <c r="AM129" s="63">
        <v>1.7246000000000001E-4</v>
      </c>
      <c r="AN129" s="63">
        <v>3.4625999999999997E-2</v>
      </c>
      <c r="AO129" s="63">
        <v>1.9873000000000001</v>
      </c>
      <c r="AP129" s="83">
        <v>6.3500000000000002E-6</v>
      </c>
      <c r="AQ129" s="63">
        <v>2.6221000000000001</v>
      </c>
      <c r="AR129" s="83">
        <v>8.3599999999999996E-6</v>
      </c>
      <c r="AS129" s="83">
        <v>2.16E-5</v>
      </c>
      <c r="AT129" s="83">
        <v>8.9099999999999994E-6</v>
      </c>
      <c r="AU129" s="63">
        <v>1.1826E-4</v>
      </c>
      <c r="AV129" s="83">
        <v>5.1700000000000003E-5</v>
      </c>
      <c r="AW129" s="83">
        <v>2.3099999999999999E-5</v>
      </c>
      <c r="AX129" s="83">
        <v>5.2799999999999996E-7</v>
      </c>
      <c r="AY129" s="83">
        <v>2.34E-5</v>
      </c>
      <c r="AZ129" s="83">
        <v>7.7400000000000004E-6</v>
      </c>
      <c r="BA129" s="83">
        <v>1.9599999999999999E-5</v>
      </c>
      <c r="BB129" s="83">
        <v>5.5799999999999999E-6</v>
      </c>
      <c r="BC129" s="83">
        <v>2.2399999999999999E-5</v>
      </c>
      <c r="BD129" s="83">
        <v>2.7500000000000001E-5</v>
      </c>
      <c r="BE129" s="63">
        <v>3.9695000000000003E-4</v>
      </c>
      <c r="BF129" s="63">
        <v>2.1079000000000001E-4</v>
      </c>
      <c r="BG129" s="83">
        <v>2.26E-5</v>
      </c>
      <c r="BH129" s="83">
        <v>1.7799999999999999E-5</v>
      </c>
      <c r="BI129" s="83">
        <v>1.8300000000000001E-5</v>
      </c>
      <c r="BJ129" s="83">
        <v>1.33E-5</v>
      </c>
      <c r="BK129" s="83">
        <v>2.4300000000000001E-5</v>
      </c>
      <c r="BL129" s="83">
        <v>2.3099999999999999E-5</v>
      </c>
      <c r="BM129" s="63">
        <v>0.14091000000000001</v>
      </c>
      <c r="BN129" s="63">
        <v>2.3505999999999999E-2</v>
      </c>
      <c r="BO129" s="63">
        <v>3.1101000000000002E-3</v>
      </c>
      <c r="BP129" s="63">
        <v>3.3922000000000002E-3</v>
      </c>
      <c r="BQ129" s="63">
        <v>3.2512000000000001E-3</v>
      </c>
      <c r="BR129" s="63">
        <v>2.0014E-3</v>
      </c>
      <c r="BS129" s="63">
        <v>1.9947000000000001E-4</v>
      </c>
      <c r="BT129" s="63">
        <v>0.13766</v>
      </c>
      <c r="BU129" s="63">
        <v>2.3591000000000001E-2</v>
      </c>
      <c r="BV129" s="63">
        <v>70.977000000000004</v>
      </c>
      <c r="BW129" s="63">
        <v>60.98</v>
      </c>
      <c r="BX129" s="63">
        <v>43.341000000000001</v>
      </c>
      <c r="BY129" s="63">
        <v>3.3898999999999999</v>
      </c>
      <c r="BZ129" s="63">
        <v>0.2</v>
      </c>
      <c r="CA129" s="63">
        <v>6</v>
      </c>
      <c r="CB129" s="63">
        <v>298.70999999999998</v>
      </c>
      <c r="CC129" s="63">
        <v>0.34699999999999998</v>
      </c>
      <c r="CD129" s="63">
        <v>21</v>
      </c>
      <c r="CE129" s="63">
        <v>0</v>
      </c>
      <c r="CF129" s="63">
        <v>0</v>
      </c>
      <c r="CG129" s="63">
        <v>21</v>
      </c>
      <c r="CH129" s="63">
        <v>24</v>
      </c>
      <c r="CI129" s="63">
        <v>19</v>
      </c>
      <c r="CJ129" s="63">
        <v>451.84</v>
      </c>
      <c r="CK129" s="63">
        <v>6</v>
      </c>
      <c r="CL129" s="48">
        <f>K129/(((CG129*3600)+(CH129*60)+CI129)-((CO129*3600)+(CP129*60)+CQ129))</f>
        <v>0.32222222222222219</v>
      </c>
      <c r="CM129" s="9">
        <v>-1.2422</v>
      </c>
      <c r="CN129" s="9">
        <v>36.827199999999998</v>
      </c>
      <c r="CO129" s="63">
        <v>20</v>
      </c>
      <c r="CP129" s="63">
        <v>37</v>
      </c>
      <c r="CQ129" s="63">
        <v>31</v>
      </c>
      <c r="CT129" s="66"/>
      <c r="CU129" s="66"/>
      <c r="DB129" s="66"/>
      <c r="DC129" s="66">
        <v>0.35099999999999998</v>
      </c>
    </row>
    <row r="130" spans="1:107" s="77" customFormat="1">
      <c r="A130" s="91"/>
      <c r="I130" s="77">
        <v>8.8999999999999996E-2</v>
      </c>
      <c r="J130" s="74" t="s">
        <v>66</v>
      </c>
      <c r="K130" s="77">
        <v>1798.7</v>
      </c>
      <c r="L130" s="77">
        <v>237.3</v>
      </c>
      <c r="M130" s="78">
        <f t="shared" ref="M130:M157" si="138">1/AB130</f>
        <v>2.2755717373990216</v>
      </c>
      <c r="N130" s="77">
        <v>9.1897999999999997E-3</v>
      </c>
      <c r="O130" s="77">
        <v>3.6427E-3</v>
      </c>
      <c r="P130" s="77">
        <v>1.4644000000000001E-2</v>
      </c>
      <c r="Q130" s="77">
        <v>7.2854E-3</v>
      </c>
      <c r="R130" s="77">
        <v>7.5199000000000002E-4</v>
      </c>
      <c r="S130" s="77">
        <v>4.3958000000000002E-4</v>
      </c>
      <c r="T130" s="77">
        <v>8.3425000000000003E-4</v>
      </c>
      <c r="U130" s="77">
        <v>4.9538000000000002E-4</v>
      </c>
      <c r="V130" s="77">
        <v>2.4712000000000001</v>
      </c>
      <c r="W130" s="77">
        <v>2.2593999999999999</v>
      </c>
      <c r="X130" s="78">
        <v>2.3653</v>
      </c>
      <c r="Y130" s="77">
        <v>0.10593</v>
      </c>
      <c r="Z130" s="77">
        <v>0.43878</v>
      </c>
      <c r="AA130" s="77">
        <v>0.44002999999999998</v>
      </c>
      <c r="AB130" s="77">
        <v>0.43945000000000001</v>
      </c>
      <c r="AC130" s="77">
        <v>1.2496E-3</v>
      </c>
      <c r="AD130" s="77">
        <v>2.9039000000000002E-4</v>
      </c>
      <c r="AE130" s="77">
        <v>0.44922000000000001</v>
      </c>
      <c r="AF130" s="93">
        <v>7.7300000000000005E-6</v>
      </c>
      <c r="AG130" s="77">
        <v>0.45654</v>
      </c>
      <c r="AH130" s="93">
        <v>9.7200000000000001E-6</v>
      </c>
      <c r="AI130" s="77">
        <v>120</v>
      </c>
      <c r="AJ130" s="77">
        <v>0.43719000000000002</v>
      </c>
      <c r="AK130" s="77">
        <v>0.44009999999999999</v>
      </c>
      <c r="AL130" s="77">
        <v>0.43945000000000001</v>
      </c>
      <c r="AM130" s="77">
        <v>2.9041000000000002E-3</v>
      </c>
      <c r="AN130" s="77">
        <v>4.7267000000000001E-4</v>
      </c>
      <c r="AO130" s="77">
        <v>0.60546999999999995</v>
      </c>
      <c r="AP130" s="93">
        <v>4.2200000000000003E-6</v>
      </c>
      <c r="AQ130" s="77">
        <v>0.63476999999999995</v>
      </c>
      <c r="AR130" s="93">
        <v>2.4000000000000001E-5</v>
      </c>
      <c r="AS130" s="93">
        <v>1.29E-5</v>
      </c>
      <c r="AT130" s="93">
        <v>5.31E-6</v>
      </c>
      <c r="AU130" s="93">
        <v>1.27E-4</v>
      </c>
      <c r="AV130" s="93">
        <v>1.6050999999999999E-4</v>
      </c>
      <c r="AW130" s="93">
        <v>8.5399999999999996E-6</v>
      </c>
      <c r="AX130" s="93">
        <v>6.7100000000000001E-6</v>
      </c>
      <c r="AY130" s="93">
        <v>5.2700000000000004E-6</v>
      </c>
      <c r="AZ130" s="93">
        <v>5.6099999999999997E-6</v>
      </c>
      <c r="BA130" s="93">
        <v>1.8199999999999999E-6</v>
      </c>
      <c r="BB130" s="93">
        <v>4.7800000000000002E-7</v>
      </c>
      <c r="BC130" s="93">
        <v>1.19E-5</v>
      </c>
      <c r="BD130" s="93">
        <v>1.1E-5</v>
      </c>
      <c r="BE130" s="93">
        <v>7.6899999999999999E-5</v>
      </c>
      <c r="BF130" s="93">
        <v>4.0899999999999998E-5</v>
      </c>
      <c r="BG130" s="93">
        <v>1.0699999999999999E-5</v>
      </c>
      <c r="BH130" s="93">
        <v>4.87E-6</v>
      </c>
      <c r="BI130" s="93">
        <v>3.6899999999999998E-6</v>
      </c>
      <c r="BJ130" s="93">
        <v>2.5600000000000001E-6</v>
      </c>
      <c r="BK130" s="93">
        <v>1.84E-6</v>
      </c>
      <c r="BL130" s="93">
        <v>1.8899999999999999E-6</v>
      </c>
      <c r="BM130" s="77">
        <v>8.9663999999999998E-4</v>
      </c>
      <c r="BN130" s="77">
        <v>1.5242000000000001E-4</v>
      </c>
      <c r="BO130" s="77">
        <v>2.4854E-4</v>
      </c>
      <c r="BP130" s="77">
        <v>3.0981999999999998E-4</v>
      </c>
      <c r="BQ130" s="77">
        <v>2.7918000000000002E-4</v>
      </c>
      <c r="BR130" s="77">
        <v>1.0656E-4</v>
      </c>
      <c r="BS130" s="93">
        <v>4.3300000000000002E-5</v>
      </c>
      <c r="BT130" s="77">
        <v>6.1746000000000001E-4</v>
      </c>
      <c r="BU130" s="77">
        <v>1.8597000000000001E-4</v>
      </c>
      <c r="BV130" s="77">
        <v>19.472999999999999</v>
      </c>
      <c r="BW130" s="77">
        <v>14.948</v>
      </c>
      <c r="BX130" s="77">
        <v>3.2117</v>
      </c>
      <c r="BY130" s="77">
        <v>5.4350000000000002E-2</v>
      </c>
      <c r="BZ130" s="77">
        <v>0.4</v>
      </c>
      <c r="CA130" s="77">
        <v>2.5</v>
      </c>
      <c r="CB130" s="77">
        <v>237.65</v>
      </c>
      <c r="CC130" s="77">
        <v>0.34100000000000003</v>
      </c>
      <c r="CD130" s="77">
        <v>22</v>
      </c>
      <c r="CE130" s="77">
        <v>0</v>
      </c>
      <c r="CF130" s="77">
        <v>0</v>
      </c>
      <c r="CG130" s="77">
        <v>22</v>
      </c>
      <c r="CH130" s="77">
        <v>14</v>
      </c>
      <c r="CI130" s="77">
        <v>13</v>
      </c>
      <c r="CJ130" s="77">
        <v>390.61</v>
      </c>
      <c r="CK130" s="77">
        <v>1</v>
      </c>
      <c r="CL130" s="58">
        <f>K130/(((CG130*3600)+(CH130*60)+CI130)-((CO130*3600)+(CP130*60)+CQ130))</f>
        <v>0.31001378834884524</v>
      </c>
      <c r="CM130" s="58">
        <v>11.474</v>
      </c>
      <c r="CN130" s="58">
        <v>43.173099999999998</v>
      </c>
      <c r="CO130" s="77">
        <v>20</v>
      </c>
      <c r="CP130" s="77">
        <v>37</v>
      </c>
      <c r="CQ130" s="77">
        <v>31</v>
      </c>
      <c r="CT130" s="74"/>
      <c r="DB130" s="74"/>
      <c r="DC130" s="74">
        <v>6.6219999999999999</v>
      </c>
    </row>
    <row r="131" spans="1:107" s="141" customFormat="1">
      <c r="A131" s="166"/>
      <c r="J131" s="155"/>
      <c r="M131" s="159"/>
      <c r="X131" s="159">
        <f>AVERAGE(X129:X130)</f>
        <v>1.8043</v>
      </c>
      <c r="Y131" s="159">
        <f>AVERAGE(Y129:Y130)</f>
        <v>0.10822499999999999</v>
      </c>
      <c r="AF131" s="160"/>
      <c r="AH131" s="160"/>
      <c r="AP131" s="160"/>
      <c r="AR131" s="160"/>
      <c r="AS131" s="160"/>
      <c r="AT131" s="160"/>
      <c r="AU131" s="160"/>
      <c r="AV131" s="160"/>
      <c r="AW131" s="160"/>
      <c r="AX131" s="160"/>
      <c r="AY131" s="160"/>
      <c r="AZ131" s="160"/>
      <c r="BA131" s="160"/>
      <c r="BB131" s="160"/>
      <c r="BC131" s="160"/>
      <c r="BD131" s="160"/>
      <c r="BE131" s="160"/>
      <c r="BF131" s="160"/>
      <c r="BG131" s="160"/>
      <c r="BH131" s="160"/>
      <c r="BI131" s="160"/>
      <c r="BJ131" s="160"/>
      <c r="BK131" s="160"/>
      <c r="BL131" s="160"/>
      <c r="BS131" s="160"/>
      <c r="CL131" s="111"/>
      <c r="CM131" s="111"/>
      <c r="CN131" s="111"/>
      <c r="CT131" s="155"/>
      <c r="DB131" s="155"/>
      <c r="DC131" s="155"/>
    </row>
    <row r="132" spans="1:107" s="63" customFormat="1">
      <c r="A132" s="90">
        <v>41170</v>
      </c>
      <c r="B132" s="63">
        <v>1.2</v>
      </c>
      <c r="C132" s="63">
        <v>-52.2</v>
      </c>
      <c r="D132" s="63">
        <v>28.1</v>
      </c>
      <c r="E132" s="222">
        <v>-1.9</v>
      </c>
      <c r="F132" s="222">
        <v>14.1</v>
      </c>
      <c r="G132" s="222">
        <v>-11.5</v>
      </c>
      <c r="H132" s="222">
        <f>(E132^2+F132^2+G132^2)^0.5</f>
        <v>18.293988083520773</v>
      </c>
      <c r="I132" s="63">
        <v>0.67</v>
      </c>
      <c r="J132" s="66" t="s">
        <v>114</v>
      </c>
      <c r="K132" s="63">
        <v>1927.9</v>
      </c>
      <c r="L132" s="63">
        <v>345.8</v>
      </c>
      <c r="M132" s="76">
        <f t="shared" si="138"/>
        <v>2.5283810775960154</v>
      </c>
      <c r="N132" s="63">
        <v>1.1918E-2</v>
      </c>
      <c r="O132" s="63">
        <v>4.5122000000000001E-3</v>
      </c>
      <c r="P132" s="63">
        <v>1.7957999999999998E-2</v>
      </c>
      <c r="Q132" s="63">
        <v>9.0244999999999995E-3</v>
      </c>
      <c r="R132" s="63">
        <v>1.475E-3</v>
      </c>
      <c r="S132" s="63">
        <v>8.6664000000000001E-4</v>
      </c>
      <c r="T132" s="63">
        <v>1.7872999999999999E-3</v>
      </c>
      <c r="U132" s="63">
        <v>1.0528E-3</v>
      </c>
      <c r="V132" s="63">
        <v>2.9207999999999998</v>
      </c>
      <c r="W132" s="63">
        <v>2.5693999999999999</v>
      </c>
      <c r="X132" s="76">
        <v>2.7450999999999999</v>
      </c>
      <c r="Y132" s="63">
        <v>0.17568</v>
      </c>
      <c r="Z132" s="63">
        <v>0.39498</v>
      </c>
      <c r="AA132" s="63">
        <v>0.39587</v>
      </c>
      <c r="AB132" s="63">
        <v>0.39550999999999997</v>
      </c>
      <c r="AC132" s="63">
        <v>8.9369999999999998E-4</v>
      </c>
      <c r="AD132" s="63">
        <v>7.2984000000000005E-4</v>
      </c>
      <c r="AE132" s="63">
        <v>0.40283000000000002</v>
      </c>
      <c r="AF132" s="83">
        <v>2.1500000000000001E-5</v>
      </c>
      <c r="AG132" s="63">
        <v>0.42725000000000002</v>
      </c>
      <c r="AH132" s="83">
        <v>1.6699999999999999E-5</v>
      </c>
      <c r="AI132" s="63">
        <v>80</v>
      </c>
      <c r="AJ132" s="63">
        <v>0.36486000000000002</v>
      </c>
      <c r="AK132" s="63">
        <v>0.38324000000000003</v>
      </c>
      <c r="AL132" s="63">
        <v>0.37108999999999998</v>
      </c>
      <c r="AM132" s="63">
        <v>1.8380000000000001E-2</v>
      </c>
      <c r="AN132" s="63">
        <v>8.1994999999999995E-4</v>
      </c>
      <c r="AO132" s="63">
        <v>0.50780999999999998</v>
      </c>
      <c r="AP132" s="83">
        <v>3.5299999999999997E-5</v>
      </c>
      <c r="AQ132" s="63">
        <v>0.57616999999999996</v>
      </c>
      <c r="AR132" s="83">
        <v>3.3800000000000002E-5</v>
      </c>
      <c r="AS132" s="83">
        <v>2.3900000000000002E-5</v>
      </c>
      <c r="AT132" s="83">
        <v>2.58E-5</v>
      </c>
      <c r="AU132" s="63">
        <v>2.2219000000000001E-4</v>
      </c>
      <c r="AV132" s="83">
        <v>4.0200000000000001E-5</v>
      </c>
      <c r="AW132" s="83">
        <v>2.0800000000000001E-5</v>
      </c>
      <c r="AX132" s="83">
        <v>1.9000000000000001E-5</v>
      </c>
      <c r="AY132" s="83">
        <v>9.4199999999999996E-6</v>
      </c>
      <c r="AZ132" s="83">
        <v>2.5100000000000001E-6</v>
      </c>
      <c r="BA132" s="83">
        <v>3.89E-6</v>
      </c>
      <c r="BB132" s="83">
        <v>2.9799999999999998E-6</v>
      </c>
      <c r="BC132" s="83">
        <v>8.1100000000000006E-5</v>
      </c>
      <c r="BD132" s="83">
        <v>6.2100000000000005E-5</v>
      </c>
      <c r="BE132" s="63">
        <v>2.7008000000000002E-4</v>
      </c>
      <c r="BF132" s="63">
        <v>3.0655999999999999E-4</v>
      </c>
      <c r="BG132" s="83">
        <v>3.3599999999999997E-5</v>
      </c>
      <c r="BH132" s="83">
        <v>2.0699999999999998E-5</v>
      </c>
      <c r="BI132" s="83">
        <v>1.36E-5</v>
      </c>
      <c r="BJ132" s="83">
        <v>1.3900000000000001E-5</v>
      </c>
      <c r="BK132" s="83">
        <v>8.1699999999999997E-6</v>
      </c>
      <c r="BL132" s="83">
        <v>1.0499999999999999E-5</v>
      </c>
      <c r="BM132" s="63">
        <v>2.9951000000000001E-3</v>
      </c>
      <c r="BN132" s="63">
        <v>1.3308E-3</v>
      </c>
      <c r="BO132" s="63">
        <v>9.3736999999999998E-4</v>
      </c>
      <c r="BP132" s="63">
        <v>1.5246000000000001E-3</v>
      </c>
      <c r="BQ132" s="63">
        <v>1.2310000000000001E-3</v>
      </c>
      <c r="BR132" s="63">
        <v>1.1088999999999999E-3</v>
      </c>
      <c r="BS132" s="63">
        <v>4.1522999999999999E-4</v>
      </c>
      <c r="BT132" s="63">
        <v>1.7641E-3</v>
      </c>
      <c r="BU132" s="63">
        <v>1.7323E-3</v>
      </c>
      <c r="BV132" s="63">
        <v>12.175000000000001</v>
      </c>
      <c r="BW132" s="63">
        <v>9.4131999999999998</v>
      </c>
      <c r="BX132" s="63">
        <v>2.4331</v>
      </c>
      <c r="BY132" s="63">
        <v>0.18126999999999999</v>
      </c>
      <c r="BZ132" s="63">
        <v>0.3</v>
      </c>
      <c r="CA132" s="63">
        <v>1.5</v>
      </c>
      <c r="CB132" s="63">
        <v>348.01</v>
      </c>
      <c r="CC132" s="63">
        <v>0.34799999999999998</v>
      </c>
      <c r="CD132" s="63">
        <v>21</v>
      </c>
      <c r="CE132" s="63">
        <v>0</v>
      </c>
      <c r="CF132" s="63">
        <v>0</v>
      </c>
      <c r="CG132" s="63">
        <v>21</v>
      </c>
      <c r="CH132" s="63">
        <v>21</v>
      </c>
      <c r="CI132" s="63">
        <v>14</v>
      </c>
      <c r="CJ132" s="63">
        <v>388.37</v>
      </c>
      <c r="CK132" s="63">
        <v>1</v>
      </c>
      <c r="CL132" s="9">
        <f>K132/(((CG132*3600)+(CH132*60)+CI132)-((CO132*3600)+(CP132*60)+CQ132))</f>
        <v>0.30146989835809229</v>
      </c>
      <c r="CM132" s="9">
        <v>-15.638</v>
      </c>
      <c r="CN132" s="9">
        <v>-48.015999999999998</v>
      </c>
      <c r="CO132" s="63">
        <v>19</v>
      </c>
      <c r="CP132" s="63">
        <v>34</v>
      </c>
      <c r="CQ132" s="63">
        <v>39</v>
      </c>
      <c r="CT132" s="66"/>
      <c r="DC132" s="66">
        <v>-4.17</v>
      </c>
    </row>
    <row r="133" spans="1:107" s="77" customFormat="1">
      <c r="A133" s="91"/>
      <c r="E133" s="95"/>
      <c r="F133" s="95"/>
      <c r="G133" s="95"/>
      <c r="I133" s="77">
        <v>0.67</v>
      </c>
      <c r="J133" s="74" t="s">
        <v>103</v>
      </c>
      <c r="K133" s="77">
        <v>2633.3</v>
      </c>
      <c r="L133" s="77">
        <v>44.2</v>
      </c>
      <c r="M133" s="78">
        <f t="shared" si="138"/>
        <v>0.90620752152242867</v>
      </c>
      <c r="N133" s="77">
        <v>1.5035E-2</v>
      </c>
      <c r="O133" s="77">
        <v>3.8321000000000002E-3</v>
      </c>
      <c r="P133" s="77">
        <v>2.9361999999999999E-2</v>
      </c>
      <c r="Q133" s="77">
        <v>7.6642999999999998E-3</v>
      </c>
      <c r="R133" s="77">
        <v>2.7104E-3</v>
      </c>
      <c r="S133" s="77">
        <v>1.6443E-3</v>
      </c>
      <c r="T133" s="77">
        <v>3.3398E-3</v>
      </c>
      <c r="U133" s="77">
        <v>1.9970999999999999E-3</v>
      </c>
      <c r="V133" s="77">
        <v>0.94386999999999999</v>
      </c>
      <c r="W133" s="77">
        <v>0.86248000000000002</v>
      </c>
      <c r="X133" s="78">
        <v>0.90317000000000003</v>
      </c>
      <c r="Y133" s="77">
        <v>4.0696999999999997E-2</v>
      </c>
      <c r="Z133" s="77">
        <v>1.1015999999999999</v>
      </c>
      <c r="AA133" s="77">
        <v>1.1052</v>
      </c>
      <c r="AB133" s="77">
        <v>1.1034999999999999</v>
      </c>
      <c r="AC133" s="77">
        <v>3.6050000000000001E-3</v>
      </c>
      <c r="AD133" s="77">
        <v>2.6253000000000001E-3</v>
      </c>
      <c r="AE133" s="77">
        <v>1.1376999999999999</v>
      </c>
      <c r="AF133" s="77">
        <v>2.3686000000000001E-4</v>
      </c>
      <c r="AG133" s="77">
        <v>1.1768000000000001</v>
      </c>
      <c r="AH133" s="77">
        <v>3.2153999999999999E-4</v>
      </c>
      <c r="AI133" s="77">
        <v>60</v>
      </c>
      <c r="AJ133" s="77">
        <v>1.0236000000000001</v>
      </c>
      <c r="AK133" s="77">
        <v>1.0287999999999999</v>
      </c>
      <c r="AL133" s="77">
        <v>1.0254000000000001</v>
      </c>
      <c r="AM133" s="77">
        <v>5.1752999999999999E-3</v>
      </c>
      <c r="AN133" s="77">
        <v>3.0479000000000001E-3</v>
      </c>
      <c r="AO133" s="77">
        <v>1.0645</v>
      </c>
      <c r="AP133" s="77">
        <v>1.0997000000000001E-4</v>
      </c>
      <c r="AQ133" s="77">
        <v>1.1328</v>
      </c>
      <c r="AR133" s="77">
        <v>1.137E-4</v>
      </c>
      <c r="AS133" s="77">
        <v>1.3155E-4</v>
      </c>
      <c r="AT133" s="77">
        <v>1.6576000000000001E-4</v>
      </c>
      <c r="AU133" s="77">
        <v>3.2772000000000001E-3</v>
      </c>
      <c r="AV133" s="77">
        <v>2.4499999999999999E-3</v>
      </c>
      <c r="AW133" s="77">
        <v>6.7433E-4</v>
      </c>
      <c r="AX133" s="77">
        <v>4.1512999999999999E-4</v>
      </c>
      <c r="AY133" s="77">
        <v>3.2437999999999998E-4</v>
      </c>
      <c r="AZ133" s="77">
        <v>2.8558000000000001E-4</v>
      </c>
      <c r="BA133" s="93">
        <v>7.7899999999999996E-5</v>
      </c>
      <c r="BB133" s="93">
        <v>8.6399999999999999E-5</v>
      </c>
      <c r="BC133" s="93">
        <v>6.0300000000000002E-5</v>
      </c>
      <c r="BD133" s="93">
        <v>7.4099999999999999E-5</v>
      </c>
      <c r="BE133" s="77">
        <v>7.7809000000000003E-3</v>
      </c>
      <c r="BF133" s="77">
        <v>8.4121000000000005E-3</v>
      </c>
      <c r="BG133" s="77">
        <v>9.3581999999999997E-4</v>
      </c>
      <c r="BH133" s="77">
        <v>1.0096E-3</v>
      </c>
      <c r="BI133" s="77">
        <v>2.3528000000000001E-4</v>
      </c>
      <c r="BJ133" s="77">
        <v>1.8613000000000001E-4</v>
      </c>
      <c r="BK133" s="77">
        <v>1.4295000000000001E-4</v>
      </c>
      <c r="BL133" s="77">
        <v>1.5351000000000001E-4</v>
      </c>
      <c r="BM133" s="77">
        <v>2.4754999999999998E-3</v>
      </c>
      <c r="BN133" s="77">
        <v>9.4987000000000001E-4</v>
      </c>
      <c r="BO133" s="77">
        <v>1.0306E-3</v>
      </c>
      <c r="BP133" s="77">
        <v>1.3990000000000001E-3</v>
      </c>
      <c r="BQ133" s="77">
        <v>1.2148E-3</v>
      </c>
      <c r="BR133" s="77">
        <v>3.6901000000000002E-4</v>
      </c>
      <c r="BS133" s="77">
        <v>2.6046000000000001E-4</v>
      </c>
      <c r="BT133" s="77">
        <v>1.2607E-3</v>
      </c>
      <c r="BU133" s="77">
        <v>1.0189999999999999E-3</v>
      </c>
      <c r="BV133" s="77">
        <v>10.833</v>
      </c>
      <c r="BW133" s="77">
        <v>7.1547000000000001</v>
      </c>
      <c r="BX133" s="77">
        <v>2.0377999999999998</v>
      </c>
      <c r="BY133" s="77">
        <v>6.7367999999999997E-2</v>
      </c>
      <c r="BZ133" s="77">
        <v>1</v>
      </c>
      <c r="CA133" s="77">
        <v>1.8</v>
      </c>
      <c r="CB133" s="77">
        <v>42.396999999999998</v>
      </c>
      <c r="CC133" s="77">
        <v>0.34799999999999998</v>
      </c>
      <c r="CD133" s="77">
        <v>21</v>
      </c>
      <c r="CE133" s="77">
        <v>40</v>
      </c>
      <c r="CF133" s="77">
        <v>0</v>
      </c>
      <c r="CG133" s="77">
        <v>22</v>
      </c>
      <c r="CH133" s="77">
        <v>3</v>
      </c>
      <c r="CI133" s="77">
        <v>23</v>
      </c>
      <c r="CJ133" s="77">
        <v>115.1</v>
      </c>
      <c r="CK133" s="77">
        <v>1</v>
      </c>
      <c r="CL133" s="58">
        <f>K133/(((CG133*3600)+(CH133*60)+CI133)-((CO133*3600)+(CP133*60)+CQ133))</f>
        <v>0.29508068130883014</v>
      </c>
      <c r="CM133" s="58">
        <v>-16.215229999999998</v>
      </c>
      <c r="CN133" s="58">
        <v>-68.453450000000004</v>
      </c>
      <c r="CO133" s="77">
        <v>19</v>
      </c>
      <c r="CP133" s="77">
        <v>34</v>
      </c>
      <c r="CQ133" s="77">
        <v>39</v>
      </c>
      <c r="CT133" s="74"/>
      <c r="DC133" s="74">
        <v>10.587</v>
      </c>
    </row>
    <row r="134" spans="1:107" s="77" customFormat="1">
      <c r="A134" s="91"/>
      <c r="E134" s="141"/>
      <c r="F134" s="141"/>
      <c r="G134" s="141"/>
      <c r="J134" s="74"/>
      <c r="M134" s="78"/>
      <c r="X134" s="78">
        <f>AVERAGE(X132:X133)</f>
        <v>1.8241350000000001</v>
      </c>
      <c r="Y134" s="78">
        <f>AVERAGE(Y132:Y133)</f>
        <v>0.10818849999999999</v>
      </c>
      <c r="BA134" s="93"/>
      <c r="BB134" s="93"/>
      <c r="BC134" s="93"/>
      <c r="BD134" s="93"/>
      <c r="CL134" s="58"/>
      <c r="CM134" s="58"/>
      <c r="CN134" s="58"/>
      <c r="CT134" s="74"/>
      <c r="DC134" s="74"/>
    </row>
    <row r="135" spans="1:107" s="141" customFormat="1">
      <c r="A135" s="158">
        <v>41162</v>
      </c>
      <c r="B135" s="141">
        <v>-69.8</v>
      </c>
      <c r="C135" s="141">
        <v>-111.7</v>
      </c>
      <c r="D135" s="141">
        <v>23.8</v>
      </c>
      <c r="E135" s="201">
        <v>-10.199999999999999</v>
      </c>
      <c r="F135" s="201">
        <v>-5.2</v>
      </c>
      <c r="G135" s="201">
        <v>12.4</v>
      </c>
      <c r="H135" s="32">
        <f>(E135^2+F135^2+G135^2)^0.5</f>
        <v>16.877203559831827</v>
      </c>
      <c r="I135" s="141">
        <v>8.2000000000000003E-2</v>
      </c>
      <c r="J135" s="155" t="s">
        <v>106</v>
      </c>
      <c r="K135" s="141">
        <v>2757.1</v>
      </c>
      <c r="L135" s="141">
        <v>215.2</v>
      </c>
      <c r="M135" s="159">
        <f t="shared" si="138"/>
        <v>1.0126069566097919</v>
      </c>
      <c r="N135" s="141">
        <v>6.4909999999999995E-2</v>
      </c>
      <c r="O135" s="141">
        <v>2.1461000000000001E-2</v>
      </c>
      <c r="P135" s="141">
        <v>8.8363999999999998E-2</v>
      </c>
      <c r="Q135" s="141">
        <v>4.2922000000000002E-2</v>
      </c>
      <c r="R135" s="141">
        <v>1.2233000000000001E-2</v>
      </c>
      <c r="S135" s="141">
        <v>7.1317000000000004E-3</v>
      </c>
      <c r="T135" s="141">
        <v>1.1566999999999999E-2</v>
      </c>
      <c r="U135" s="141">
        <v>6.9321000000000001E-3</v>
      </c>
      <c r="V135" s="141">
        <v>2.0257999999999998</v>
      </c>
      <c r="W135" s="141">
        <v>2.4275000000000002</v>
      </c>
      <c r="X135" s="159">
        <v>2.2267000000000001</v>
      </c>
      <c r="Y135" s="141">
        <v>0.20086000000000001</v>
      </c>
      <c r="Z135" s="141">
        <v>0.98753000000000002</v>
      </c>
      <c r="AA135" s="141">
        <v>0.98758999999999997</v>
      </c>
      <c r="AB135" s="141">
        <v>0.98755000000000004</v>
      </c>
      <c r="AC135" s="160">
        <v>5.7599999999999997E-5</v>
      </c>
      <c r="AD135" s="141">
        <v>6.1231999999999997E-3</v>
      </c>
      <c r="AE135" s="141">
        <v>0.99975999999999998</v>
      </c>
      <c r="AF135" s="141">
        <v>1.5906000000000001E-4</v>
      </c>
      <c r="AG135" s="141">
        <v>1.0144</v>
      </c>
      <c r="AH135" s="141">
        <v>2.5295999999999999E-4</v>
      </c>
      <c r="AI135" s="141">
        <v>100</v>
      </c>
      <c r="AJ135" s="141">
        <v>0.85411999999999999</v>
      </c>
      <c r="AK135" s="141">
        <v>0.86226000000000003</v>
      </c>
      <c r="AL135" s="141">
        <v>0.85938000000000003</v>
      </c>
      <c r="AM135" s="141">
        <v>8.1466999999999998E-3</v>
      </c>
      <c r="AN135" s="141">
        <v>5.6937999999999997E-3</v>
      </c>
      <c r="AO135" s="141">
        <v>0.88866999999999996</v>
      </c>
      <c r="AP135" s="141">
        <v>3.5155000000000001E-4</v>
      </c>
      <c r="AQ135" s="141">
        <v>0.96679999999999999</v>
      </c>
      <c r="AR135" s="160">
        <v>6.5599999999999995E-5</v>
      </c>
      <c r="AS135" s="160">
        <v>1.5299999999999999E-5</v>
      </c>
      <c r="AT135" s="160">
        <v>1.4600000000000001E-5</v>
      </c>
      <c r="AU135" s="141">
        <v>0.24809</v>
      </c>
      <c r="AV135" s="141">
        <v>0.10557999999999999</v>
      </c>
      <c r="AW135" s="141">
        <v>1.1271E-3</v>
      </c>
      <c r="AX135" s="141">
        <v>7.4839000000000004E-4</v>
      </c>
      <c r="AY135" s="141">
        <v>4.0772999999999997E-4</v>
      </c>
      <c r="AZ135" s="141">
        <v>3.6059999999999998E-4</v>
      </c>
      <c r="BA135" s="141">
        <v>1.6615E-4</v>
      </c>
      <c r="BB135" s="141">
        <v>1.5187999999999999E-4</v>
      </c>
      <c r="BC135" s="141">
        <v>3.0648999999999997E-4</v>
      </c>
      <c r="BD135" s="141">
        <v>2.8533999999999998E-4</v>
      </c>
      <c r="BE135" s="141">
        <v>0.10564</v>
      </c>
      <c r="BF135" s="141">
        <v>0.17635000000000001</v>
      </c>
      <c r="BG135" s="141">
        <v>3.8538999999999999E-3</v>
      </c>
      <c r="BH135" s="141">
        <v>3.9972000000000002E-3</v>
      </c>
      <c r="BI135" s="141">
        <v>5.6384000000000002E-4</v>
      </c>
      <c r="BJ135" s="141">
        <v>6.3372000000000005E-4</v>
      </c>
      <c r="BK135" s="141">
        <v>2.0937000000000001E-4</v>
      </c>
      <c r="BL135" s="141">
        <v>2.1159E-4</v>
      </c>
      <c r="BM135" s="141">
        <v>0.10970000000000001</v>
      </c>
      <c r="BN135" s="141">
        <v>7.9516000000000003E-2</v>
      </c>
      <c r="BO135" s="141">
        <v>7.8403E-2</v>
      </c>
      <c r="BP135" s="141">
        <v>6.6267999999999994E-2</v>
      </c>
      <c r="BQ135" s="141">
        <v>7.2335999999999998E-2</v>
      </c>
      <c r="BR135" s="141">
        <v>3.7145999999999998E-2</v>
      </c>
      <c r="BS135" s="141">
        <v>8.5807000000000001E-3</v>
      </c>
      <c r="BT135" s="141">
        <v>3.7366999999999997E-2</v>
      </c>
      <c r="BU135" s="141">
        <v>8.7763999999999995E-2</v>
      </c>
      <c r="BV135" s="141">
        <v>7.2233999999999998</v>
      </c>
      <c r="BW135" s="141">
        <v>5.4813000000000001</v>
      </c>
      <c r="BX135" s="141">
        <v>1.5165999999999999</v>
      </c>
      <c r="BY135" s="141">
        <v>0.13636999999999999</v>
      </c>
      <c r="BZ135" s="141">
        <v>0.5</v>
      </c>
      <c r="CA135" s="141">
        <v>2.5</v>
      </c>
      <c r="CB135" s="141">
        <v>214.7</v>
      </c>
      <c r="CC135" s="141">
        <v>0.35899999999999999</v>
      </c>
      <c r="CD135" s="141">
        <v>3</v>
      </c>
      <c r="CE135" s="141">
        <v>15</v>
      </c>
      <c r="CF135" s="141">
        <v>0</v>
      </c>
      <c r="CG135" s="141">
        <v>3</v>
      </c>
      <c r="CH135" s="141">
        <v>34</v>
      </c>
      <c r="CI135" s="141">
        <v>48</v>
      </c>
      <c r="CJ135" s="141">
        <v>435.1</v>
      </c>
      <c r="CK135" s="141">
        <v>1</v>
      </c>
      <c r="CL135" s="58">
        <f>K135/(((CG135*3600)+(CH135*60)+CI135)-((CO135*3600)+(CP135*60)+CQ135))</f>
        <v>0.30377919788453062</v>
      </c>
      <c r="CM135" s="111">
        <v>-54.580570000000002</v>
      </c>
      <c r="CN135" s="111">
        <v>-67.309229999999999</v>
      </c>
      <c r="CO135" s="141">
        <v>1</v>
      </c>
      <c r="CP135" s="141">
        <v>3</v>
      </c>
      <c r="CQ135" s="141">
        <v>32</v>
      </c>
      <c r="CT135" s="155"/>
      <c r="DC135" s="155">
        <v>46.523000000000003</v>
      </c>
    </row>
    <row r="136" spans="1:107" s="141" customFormat="1">
      <c r="A136" s="158">
        <v>41147</v>
      </c>
      <c r="B136" s="141">
        <v>11.8</v>
      </c>
      <c r="C136" s="141">
        <v>117</v>
      </c>
      <c r="D136" s="141">
        <v>36</v>
      </c>
      <c r="E136" s="201">
        <v>5</v>
      </c>
      <c r="F136" s="201">
        <v>-11.6</v>
      </c>
      <c r="G136" s="201">
        <v>-0.7</v>
      </c>
      <c r="H136" s="32">
        <f>(E136^2+F136^2+G136^2)^0.5</f>
        <v>12.651086909827155</v>
      </c>
      <c r="I136" s="141">
        <v>0.68</v>
      </c>
      <c r="J136" s="155" t="s">
        <v>56</v>
      </c>
      <c r="K136" s="141">
        <v>1980.3</v>
      </c>
      <c r="L136" s="141">
        <v>285.2</v>
      </c>
      <c r="M136" s="159">
        <f t="shared" si="138"/>
        <v>1.1130403811050265</v>
      </c>
      <c r="N136" s="141">
        <v>1.2153000000000001E-2</v>
      </c>
      <c r="O136" s="141">
        <v>1.7499E-3</v>
      </c>
      <c r="P136" s="141">
        <v>1.9297999999999999E-2</v>
      </c>
      <c r="Q136" s="141">
        <v>3.4998999999999998E-3</v>
      </c>
      <c r="R136" s="141">
        <v>1.7177E-3</v>
      </c>
      <c r="S136" s="141">
        <v>9.9996000000000004E-4</v>
      </c>
      <c r="T136" s="141">
        <v>1.6949000000000001E-3</v>
      </c>
      <c r="U136" s="141">
        <v>1.0020999999999999E-3</v>
      </c>
      <c r="V136" s="141">
        <v>1.3772</v>
      </c>
      <c r="W136" s="141">
        <v>1.4297</v>
      </c>
      <c r="X136" s="159">
        <v>1.4034</v>
      </c>
      <c r="Y136" s="141">
        <v>2.6224999999999998E-2</v>
      </c>
      <c r="Z136" s="141">
        <v>0.89812999999999998</v>
      </c>
      <c r="AA136" s="141">
        <v>0.89858000000000005</v>
      </c>
      <c r="AB136" s="141">
        <v>0.89844000000000002</v>
      </c>
      <c r="AC136" s="141">
        <v>4.5109000000000002E-4</v>
      </c>
      <c r="AD136" s="141">
        <v>3.7762000000000001E-4</v>
      </c>
      <c r="AE136" s="141">
        <v>0.91308999999999996</v>
      </c>
      <c r="AF136" s="160">
        <v>6.5400000000000001E-6</v>
      </c>
      <c r="AG136" s="141">
        <v>0.93018000000000001</v>
      </c>
      <c r="AH136" s="160">
        <v>1.1399999999999999E-5</v>
      </c>
      <c r="AI136" s="141">
        <v>120</v>
      </c>
      <c r="AJ136" s="141">
        <v>0.88590999999999998</v>
      </c>
      <c r="AK136" s="141">
        <v>0.89910000000000001</v>
      </c>
      <c r="AL136" s="141">
        <v>0.89354999999999996</v>
      </c>
      <c r="AM136" s="141">
        <v>1.3188E-2</v>
      </c>
      <c r="AN136" s="141">
        <v>4.8644999999999998E-4</v>
      </c>
      <c r="AO136" s="141">
        <v>0.93262</v>
      </c>
      <c r="AP136" s="160">
        <v>1.45E-5</v>
      </c>
      <c r="AQ136" s="141">
        <v>0.95703000000000005</v>
      </c>
      <c r="AR136" s="160">
        <v>6.6000000000000003E-6</v>
      </c>
      <c r="AS136" s="160">
        <v>9.6099999999999995E-6</v>
      </c>
      <c r="AT136" s="160">
        <v>9.4599999999999992E-6</v>
      </c>
      <c r="AU136" s="141">
        <v>2.2975000000000001E-3</v>
      </c>
      <c r="AV136" s="141">
        <v>2.8262000000000001E-3</v>
      </c>
      <c r="AW136" s="141">
        <v>2.1078000000000001E-4</v>
      </c>
      <c r="AX136" s="141">
        <v>2.3023E-4</v>
      </c>
      <c r="AY136" s="160">
        <v>6.6000000000000003E-6</v>
      </c>
      <c r="AZ136" s="160">
        <v>2.0999999999999998E-6</v>
      </c>
      <c r="BA136" s="160">
        <v>1.27E-5</v>
      </c>
      <c r="BB136" s="160">
        <v>6.4200000000000004E-6</v>
      </c>
      <c r="BC136" s="160">
        <v>1.8700000000000001E-5</v>
      </c>
      <c r="BD136" s="160">
        <v>2.5000000000000001E-5</v>
      </c>
      <c r="BE136" s="141">
        <v>5.5043000000000002E-3</v>
      </c>
      <c r="BF136" s="141">
        <v>4.5999999999999999E-3</v>
      </c>
      <c r="BG136" s="160">
        <v>8.9800000000000001E-5</v>
      </c>
      <c r="BH136" s="141">
        <v>1.1697999999999999E-4</v>
      </c>
      <c r="BI136" s="160">
        <v>2.5999999999999998E-5</v>
      </c>
      <c r="BJ136" s="160">
        <v>2.9899999999999998E-5</v>
      </c>
      <c r="BK136" s="160">
        <v>9.0499999999999997E-6</v>
      </c>
      <c r="BL136" s="160">
        <v>6.1399999999999997E-6</v>
      </c>
      <c r="BM136" s="141">
        <v>2.0734999999999998E-3</v>
      </c>
      <c r="BN136" s="141">
        <v>4.1362000000000001E-4</v>
      </c>
      <c r="BO136" s="141">
        <v>8.4747000000000002E-4</v>
      </c>
      <c r="BP136" s="141">
        <v>8.5119000000000004E-4</v>
      </c>
      <c r="BQ136" s="141">
        <v>8.4933000000000003E-4</v>
      </c>
      <c r="BR136" s="160">
        <v>8.2799999999999993E-5</v>
      </c>
      <c r="BS136" s="160">
        <v>2.6299999999999998E-6</v>
      </c>
      <c r="BT136" s="141">
        <v>1.2241999999999999E-3</v>
      </c>
      <c r="BU136" s="141">
        <v>4.2182999999999999E-4</v>
      </c>
      <c r="BV136" s="141">
        <v>11.234999999999999</v>
      </c>
      <c r="BW136" s="141">
        <v>6.8506</v>
      </c>
      <c r="BX136" s="141">
        <v>2.4413</v>
      </c>
      <c r="BY136" s="141">
        <v>0.16879</v>
      </c>
      <c r="BZ136" s="141">
        <v>0.6</v>
      </c>
      <c r="CA136" s="141">
        <v>2.5</v>
      </c>
      <c r="CB136" s="141">
        <v>282.49</v>
      </c>
      <c r="CC136" s="141">
        <v>0.34699999999999998</v>
      </c>
      <c r="CD136" s="141">
        <v>16</v>
      </c>
      <c r="CE136" s="141">
        <v>20</v>
      </c>
      <c r="CF136" s="141">
        <v>0</v>
      </c>
      <c r="CG136" s="141">
        <v>16</v>
      </c>
      <c r="CH136" s="141">
        <v>55</v>
      </c>
      <c r="CI136" s="141">
        <v>5</v>
      </c>
      <c r="CJ136" s="141">
        <v>269.8</v>
      </c>
      <c r="CK136" s="141">
        <v>1</v>
      </c>
      <c r="CL136" s="111">
        <f>K136/(((CG136*3600)+(CH136*60)+CI136)-((CO136*3600)+(CP136*60)+CQ136))</f>
        <v>0.27665549036043585</v>
      </c>
      <c r="CM136" s="111">
        <v>7.5354700000000001</v>
      </c>
      <c r="CN136" s="111">
        <v>134.54701</v>
      </c>
      <c r="CO136" s="141">
        <v>14</v>
      </c>
      <c r="CP136" s="141">
        <v>55</v>
      </c>
      <c r="CQ136" s="141">
        <v>47</v>
      </c>
      <c r="CT136" s="155"/>
      <c r="DC136" s="155">
        <v>-4.03</v>
      </c>
    </row>
    <row r="137" spans="1:107" s="63" customFormat="1">
      <c r="A137" s="90">
        <v>40980</v>
      </c>
      <c r="B137" s="63">
        <v>2.5</v>
      </c>
      <c r="C137" s="63">
        <v>139.80000000000001</v>
      </c>
      <c r="D137" s="63">
        <v>25</v>
      </c>
      <c r="E137" s="222">
        <v>0.1</v>
      </c>
      <c r="F137" s="222">
        <v>-11.8</v>
      </c>
      <c r="G137" s="222">
        <v>0.3</v>
      </c>
      <c r="H137" s="222">
        <f>(E137^2+F137^2+G137^2)^0.5</f>
        <v>11.804236527620073</v>
      </c>
      <c r="I137" s="63">
        <v>0.3</v>
      </c>
      <c r="J137" s="66" t="s">
        <v>56</v>
      </c>
      <c r="K137" s="63">
        <v>807.4</v>
      </c>
      <c r="L137" s="63">
        <v>133.6</v>
      </c>
      <c r="M137" s="76">
        <f t="shared" si="138"/>
        <v>1.4422522210684205</v>
      </c>
      <c r="N137" s="63">
        <v>2.9793E-2</v>
      </c>
      <c r="O137" s="63">
        <v>7.7185999999999999E-3</v>
      </c>
      <c r="P137" s="63">
        <v>5.3076999999999999E-2</v>
      </c>
      <c r="Q137" s="63">
        <v>1.5436999999999999E-2</v>
      </c>
      <c r="R137" s="63">
        <v>4.6898E-3</v>
      </c>
      <c r="S137" s="63">
        <v>2.7434999999999998E-3</v>
      </c>
      <c r="T137" s="63">
        <v>5.0629000000000004E-3</v>
      </c>
      <c r="U137" s="63">
        <v>3.0473000000000002E-3</v>
      </c>
      <c r="V137" s="63">
        <v>1.6595</v>
      </c>
      <c r="W137" s="63">
        <v>1.7625999999999999</v>
      </c>
      <c r="X137" s="76">
        <v>1.7111000000000001</v>
      </c>
      <c r="Y137" s="63">
        <v>5.1507999999999998E-2</v>
      </c>
      <c r="Z137" s="63">
        <v>0.68079000000000001</v>
      </c>
      <c r="AA137" s="63">
        <v>0.70572999999999997</v>
      </c>
      <c r="AB137" s="63">
        <v>0.69335999999999998</v>
      </c>
      <c r="AC137" s="63">
        <v>2.4944000000000001E-2</v>
      </c>
      <c r="AD137" s="63">
        <v>1.5276000000000001E-3</v>
      </c>
      <c r="AE137" s="63">
        <v>0.76171999999999995</v>
      </c>
      <c r="AF137" s="63">
        <v>1.8692000000000001E-4</v>
      </c>
      <c r="AG137" s="63">
        <v>0.87890999999999997</v>
      </c>
      <c r="AH137" s="63">
        <v>1.4364E-4</v>
      </c>
      <c r="AI137" s="63">
        <v>50</v>
      </c>
      <c r="AJ137" s="63">
        <v>0.65932999999999997</v>
      </c>
      <c r="AK137" s="63">
        <v>0.71304999999999996</v>
      </c>
      <c r="AL137" s="63">
        <v>0.68359000000000003</v>
      </c>
      <c r="AM137" s="63">
        <v>5.3712000000000003E-2</v>
      </c>
      <c r="AN137" s="63">
        <v>2.3031000000000002E-3</v>
      </c>
      <c r="AO137" s="63">
        <v>0.76171999999999995</v>
      </c>
      <c r="AP137" s="63">
        <v>1.506E-4</v>
      </c>
      <c r="AQ137" s="63">
        <v>0.89844000000000002</v>
      </c>
      <c r="AR137" s="63">
        <v>1.8045999999999999E-4</v>
      </c>
      <c r="AS137" s="63">
        <v>1.9332999999999999E-4</v>
      </c>
      <c r="AT137" s="63">
        <v>1.5250999999999999E-4</v>
      </c>
      <c r="AU137" s="63">
        <v>4.5075000000000002E-3</v>
      </c>
      <c r="AV137" s="63">
        <v>3.3804999999999998E-3</v>
      </c>
      <c r="AW137" s="63">
        <v>5.5818000000000003E-4</v>
      </c>
      <c r="AX137" s="63">
        <v>6.3533000000000003E-4</v>
      </c>
      <c r="AY137" s="63">
        <v>1.7354999999999999E-4</v>
      </c>
      <c r="AZ137" s="63">
        <v>2.0436E-4</v>
      </c>
      <c r="BA137" s="63">
        <v>1.3003E-4</v>
      </c>
      <c r="BB137" s="63">
        <v>1.4242000000000001E-4</v>
      </c>
      <c r="BC137" s="63">
        <v>5.2857999999999996E-4</v>
      </c>
      <c r="BD137" s="63">
        <v>3.8363999999999998E-4</v>
      </c>
      <c r="BE137" s="63">
        <v>4.1827000000000001E-3</v>
      </c>
      <c r="BF137" s="63">
        <v>3.9359E-3</v>
      </c>
      <c r="BG137" s="63">
        <v>4.2963000000000002E-4</v>
      </c>
      <c r="BH137" s="63">
        <v>5.7450000000000003E-4</v>
      </c>
      <c r="BI137" s="63">
        <v>2.6291999999999998E-4</v>
      </c>
      <c r="BJ137" s="63">
        <v>3.6406999999999998E-4</v>
      </c>
      <c r="BK137" s="83">
        <v>9.4300000000000002E-5</v>
      </c>
      <c r="BL137" s="83">
        <v>9.0000000000000006E-5</v>
      </c>
      <c r="BM137" s="63">
        <v>3.1583000000000002E-3</v>
      </c>
      <c r="BN137" s="63">
        <v>1.4594E-3</v>
      </c>
      <c r="BO137" s="63">
        <v>1.9575999999999999E-3</v>
      </c>
      <c r="BP137" s="63">
        <v>2.8457999999999999E-3</v>
      </c>
      <c r="BQ137" s="63">
        <v>2.4017000000000001E-3</v>
      </c>
      <c r="BR137" s="63">
        <v>1.5070999999999999E-3</v>
      </c>
      <c r="BS137" s="63">
        <v>6.2801999999999997E-4</v>
      </c>
      <c r="BT137" s="63">
        <v>7.5655999999999998E-4</v>
      </c>
      <c r="BU137" s="63">
        <v>2.0979000000000002E-3</v>
      </c>
      <c r="BV137" s="63">
        <v>11.318</v>
      </c>
      <c r="BW137" s="63">
        <v>7.3939000000000004</v>
      </c>
      <c r="BX137" s="63">
        <v>1.3149999999999999</v>
      </c>
      <c r="BY137" s="63">
        <v>0.27532000000000001</v>
      </c>
      <c r="BZ137" s="63">
        <v>0.5</v>
      </c>
      <c r="CA137" s="63">
        <v>2</v>
      </c>
      <c r="CB137" s="63">
        <v>135.87</v>
      </c>
      <c r="CC137" s="63">
        <v>0.35899999999999999</v>
      </c>
      <c r="CD137" s="63">
        <v>7</v>
      </c>
      <c r="CE137" s="63">
        <v>0</v>
      </c>
      <c r="CF137" s="63">
        <v>0</v>
      </c>
      <c r="CG137" s="63">
        <v>7</v>
      </c>
      <c r="CH137" s="63">
        <v>25</v>
      </c>
      <c r="CI137" s="63">
        <v>22</v>
      </c>
      <c r="CJ137" s="63">
        <v>86.197000000000003</v>
      </c>
      <c r="CK137" s="63">
        <v>1</v>
      </c>
      <c r="CL137" s="48">
        <f>K137/(((CG137*3600)+(CH137*60)+CI137)-((CO137*3600)+(CP137*60)+CQ137))</f>
        <v>0.30149365197908884</v>
      </c>
      <c r="CM137" s="9">
        <v>7.5354700000000001</v>
      </c>
      <c r="CN137" s="9">
        <v>134.54701</v>
      </c>
      <c r="CO137" s="63">
        <v>6</v>
      </c>
      <c r="CP137" s="63">
        <v>40</v>
      </c>
      <c r="CQ137" s="63">
        <v>44</v>
      </c>
      <c r="CT137" s="66"/>
      <c r="DC137" s="66">
        <v>-11.394</v>
      </c>
    </row>
    <row r="138" spans="1:107" s="77" customFormat="1">
      <c r="A138" s="91"/>
      <c r="E138" s="95"/>
      <c r="F138" s="95"/>
      <c r="G138" s="95"/>
      <c r="I138" s="77">
        <v>0.3</v>
      </c>
      <c r="J138" s="74" t="s">
        <v>94</v>
      </c>
      <c r="K138" s="77">
        <v>3648.4</v>
      </c>
      <c r="L138" s="77">
        <v>180.9</v>
      </c>
      <c r="M138" s="78">
        <f t="shared" si="138"/>
        <v>1.8123821951573147</v>
      </c>
      <c r="N138" s="77">
        <v>0.26580999999999999</v>
      </c>
      <c r="O138" s="77">
        <v>3.7796999999999997E-2</v>
      </c>
      <c r="P138" s="77">
        <v>0.41804000000000002</v>
      </c>
      <c r="Q138" s="77">
        <v>7.5593999999999995E-2</v>
      </c>
      <c r="R138" s="77">
        <v>9.7972000000000007E-3</v>
      </c>
      <c r="S138" s="77">
        <v>5.8776999999999996E-3</v>
      </c>
      <c r="T138" s="77">
        <v>9.6033000000000004E-3</v>
      </c>
      <c r="U138" s="77">
        <v>5.4333999999999997E-3</v>
      </c>
      <c r="V138" s="77">
        <v>2.0910000000000002</v>
      </c>
      <c r="W138" s="77">
        <v>1.9621999999999999</v>
      </c>
      <c r="X138" s="78">
        <v>2.0266000000000002</v>
      </c>
      <c r="Y138" s="77">
        <v>6.4381999999999995E-2</v>
      </c>
      <c r="Z138" s="77">
        <v>0.55166999999999999</v>
      </c>
      <c r="AA138" s="77">
        <v>0.55213999999999996</v>
      </c>
      <c r="AB138" s="77">
        <v>0.55176000000000003</v>
      </c>
      <c r="AC138" s="77">
        <v>4.6351999999999998E-4</v>
      </c>
      <c r="AD138" s="77">
        <v>0.75548999999999999</v>
      </c>
      <c r="AE138" s="77">
        <v>0.88866999999999996</v>
      </c>
      <c r="AF138" s="77">
        <v>4.8204999999999998E-4</v>
      </c>
      <c r="AG138" s="77">
        <v>1.0889</v>
      </c>
      <c r="AH138" s="77">
        <v>2.3934E-4</v>
      </c>
      <c r="AI138" s="77">
        <v>80</v>
      </c>
      <c r="AJ138" s="77">
        <v>0.55657000000000001</v>
      </c>
      <c r="AK138" s="77">
        <v>0.55691000000000002</v>
      </c>
      <c r="AL138" s="77">
        <v>0.55664000000000002</v>
      </c>
      <c r="AM138" s="77">
        <v>3.3929000000000001E-4</v>
      </c>
      <c r="AN138" s="77">
        <v>0.92835000000000001</v>
      </c>
      <c r="AO138" s="77">
        <v>0.85938000000000003</v>
      </c>
      <c r="AP138" s="77">
        <v>1.4101000000000001E-4</v>
      </c>
      <c r="AQ138" s="77">
        <v>0.88866999999999996</v>
      </c>
      <c r="AR138" s="77">
        <v>9.5359000000000004E-4</v>
      </c>
      <c r="AS138" s="77">
        <v>1.3033999999999999E-3</v>
      </c>
      <c r="AT138" s="77">
        <v>1.6178E-3</v>
      </c>
      <c r="AU138" s="77">
        <v>7.1024000000000004E-2</v>
      </c>
      <c r="AV138" s="77">
        <v>6.8507999999999999E-2</v>
      </c>
      <c r="AW138" s="77">
        <v>2.3934999999999998E-3</v>
      </c>
      <c r="AX138" s="77">
        <v>2.3980999999999998E-3</v>
      </c>
      <c r="AY138" s="77">
        <v>6.713E-4</v>
      </c>
      <c r="AZ138" s="77">
        <v>5.1933000000000003E-4</v>
      </c>
      <c r="BA138" s="77">
        <v>1.4747999999999999E-4</v>
      </c>
      <c r="BB138" s="77">
        <v>1.0985E-4</v>
      </c>
      <c r="BC138" s="77">
        <v>1.3937000000000001E-3</v>
      </c>
      <c r="BD138" s="77">
        <v>1.0598000000000001E-3</v>
      </c>
      <c r="BE138" s="77">
        <v>9.5932000000000003E-2</v>
      </c>
      <c r="BF138" s="77">
        <v>7.6383999999999994E-2</v>
      </c>
      <c r="BG138" s="77">
        <v>2.3045000000000001E-3</v>
      </c>
      <c r="BH138" s="77">
        <v>2.4726000000000001E-3</v>
      </c>
      <c r="BI138" s="77">
        <v>4.3010999999999999E-4</v>
      </c>
      <c r="BJ138" s="77">
        <v>2.3656999999999999E-4</v>
      </c>
      <c r="BK138" s="77">
        <v>2.3164E-4</v>
      </c>
      <c r="BL138" s="77">
        <v>2.0399E-4</v>
      </c>
      <c r="BM138" s="77">
        <v>0.53105000000000002</v>
      </c>
      <c r="BN138" s="77">
        <v>2.7237999999999998E-2</v>
      </c>
      <c r="BO138" s="77">
        <v>1.4848999999999999E-2</v>
      </c>
      <c r="BP138" s="77">
        <v>1.3823E-2</v>
      </c>
      <c r="BQ138" s="77">
        <v>1.4336E-2</v>
      </c>
      <c r="BR138" s="77">
        <v>2.7005999999999999E-2</v>
      </c>
      <c r="BS138" s="77">
        <v>7.2539999999999996E-4</v>
      </c>
      <c r="BT138" s="77">
        <v>0.51671999999999996</v>
      </c>
      <c r="BU138" s="77">
        <v>3.8356000000000001E-2</v>
      </c>
      <c r="BV138" s="77">
        <v>42.668999999999997</v>
      </c>
      <c r="BW138" s="77">
        <v>26.736000000000001</v>
      </c>
      <c r="BX138" s="77">
        <v>37.043999999999997</v>
      </c>
      <c r="BY138" s="77">
        <v>4.3703000000000003</v>
      </c>
      <c r="BZ138" s="77">
        <v>0.5</v>
      </c>
      <c r="CA138" s="77">
        <v>3</v>
      </c>
      <c r="CB138" s="77">
        <v>237.8</v>
      </c>
      <c r="CC138" s="77">
        <v>0.34</v>
      </c>
      <c r="CD138" s="77">
        <v>9</v>
      </c>
      <c r="CE138" s="77">
        <v>45</v>
      </c>
      <c r="CF138" s="77">
        <v>0</v>
      </c>
      <c r="CG138" s="77">
        <v>9</v>
      </c>
      <c r="CH138" s="77">
        <v>58</v>
      </c>
      <c r="CI138" s="77">
        <v>59</v>
      </c>
      <c r="CJ138" s="77">
        <v>139.59</v>
      </c>
      <c r="CK138" s="77">
        <v>1</v>
      </c>
      <c r="CL138" s="58">
        <f>K138/(((CG138*3600)+(CH138*60)+CI138)-((CO138*3600)+(CP138*60)+CQ138))</f>
        <v>0.30671710802858343</v>
      </c>
      <c r="CM138" s="58">
        <v>35.3078</v>
      </c>
      <c r="CN138" s="58">
        <v>140.31379999999999</v>
      </c>
      <c r="CO138" s="77">
        <v>6</v>
      </c>
      <c r="CP138" s="77">
        <v>40</v>
      </c>
      <c r="CQ138" s="77">
        <v>44</v>
      </c>
      <c r="CT138" s="74"/>
      <c r="DC138" s="74">
        <v>-3.43</v>
      </c>
    </row>
    <row r="139" spans="1:107" s="77" customFormat="1">
      <c r="A139" s="91"/>
      <c r="E139" s="141"/>
      <c r="F139" s="141"/>
      <c r="G139" s="141"/>
      <c r="J139" s="74"/>
      <c r="M139" s="78"/>
      <c r="X139" s="78">
        <f>AVERAGE(X137:X138)</f>
        <v>1.8688500000000001</v>
      </c>
      <c r="Y139" s="78">
        <f>AVERAGE(Y137:Y138)</f>
        <v>5.7944999999999997E-2</v>
      </c>
      <c r="CL139" s="58"/>
      <c r="CM139" s="58"/>
      <c r="CN139" s="58"/>
      <c r="CT139" s="74"/>
      <c r="DC139" s="74"/>
    </row>
    <row r="140" spans="1:107" s="141" customFormat="1">
      <c r="A140" s="158">
        <v>40943</v>
      </c>
      <c r="B140" s="141">
        <v>32.4</v>
      </c>
      <c r="C140" s="141">
        <v>0.1</v>
      </c>
      <c r="D140" s="141">
        <v>34.200000000000003</v>
      </c>
      <c r="E140" s="201">
        <v>-3.9</v>
      </c>
      <c r="F140" s="201">
        <v>10.9</v>
      </c>
      <c r="G140" s="201">
        <v>4</v>
      </c>
      <c r="H140" s="32">
        <f t="shared" ref="H140:H146" si="139">(E140^2+F140^2+G140^2)^0.5</f>
        <v>12.248265183282081</v>
      </c>
      <c r="I140" s="141">
        <v>0.43</v>
      </c>
      <c r="J140" s="155" t="s">
        <v>50</v>
      </c>
      <c r="K140" s="141">
        <v>929.3</v>
      </c>
      <c r="L140" s="141">
        <v>248.6</v>
      </c>
      <c r="M140" s="159">
        <f t="shared" si="138"/>
        <v>1.3837766031051948</v>
      </c>
      <c r="N140" s="141">
        <v>5.1267E-2</v>
      </c>
      <c r="O140" s="141">
        <v>5.4511999999999998E-2</v>
      </c>
      <c r="P140" s="141">
        <v>7.3797000000000001E-2</v>
      </c>
      <c r="Q140" s="141">
        <v>0.10902000000000001</v>
      </c>
      <c r="R140" s="141">
        <v>6.2937000000000002E-3</v>
      </c>
      <c r="S140" s="141">
        <v>3.8011999999999998E-3</v>
      </c>
      <c r="T140" s="141">
        <v>1.0591E-2</v>
      </c>
      <c r="U140" s="141">
        <v>6.3683999999999998E-3</v>
      </c>
      <c r="V140" s="141">
        <v>1.4532</v>
      </c>
      <c r="W140" s="141">
        <v>1.4100999999999999</v>
      </c>
      <c r="X140" s="159">
        <v>1.4316</v>
      </c>
      <c r="Y140" s="141">
        <v>2.1564E-2</v>
      </c>
      <c r="Z140" s="141">
        <v>0.72016000000000002</v>
      </c>
      <c r="AA140" s="141">
        <v>0.72618000000000005</v>
      </c>
      <c r="AB140" s="141">
        <v>0.72265999999999997</v>
      </c>
      <c r="AC140" s="141">
        <v>6.0194000000000003E-3</v>
      </c>
      <c r="AD140" s="141">
        <v>1.3787000000000001E-2</v>
      </c>
      <c r="AE140" s="141">
        <v>0.74219000000000002</v>
      </c>
      <c r="AF140" s="141">
        <v>9.5963999999999999E-4</v>
      </c>
      <c r="AG140" s="141">
        <v>0.79101999999999995</v>
      </c>
      <c r="AH140" s="141">
        <v>1.1795E-3</v>
      </c>
      <c r="AI140" s="141">
        <v>60</v>
      </c>
      <c r="AJ140" s="141">
        <v>1.2202</v>
      </c>
      <c r="AK140" s="141">
        <v>1.25</v>
      </c>
      <c r="AL140" s="141">
        <v>1.2304999999999999</v>
      </c>
      <c r="AM140" s="141">
        <v>2.9744E-2</v>
      </c>
      <c r="AN140" s="141">
        <v>1.3355999999999999E-3</v>
      </c>
      <c r="AO140" s="141">
        <v>1.3867</v>
      </c>
      <c r="AP140" s="141">
        <v>1.1318E-4</v>
      </c>
      <c r="AQ140" s="141">
        <v>1.4745999999999999</v>
      </c>
      <c r="AR140" s="160">
        <v>9.6500000000000001E-5</v>
      </c>
      <c r="AS140" s="141">
        <v>1.2438E-3</v>
      </c>
      <c r="AT140" s="141">
        <v>9.7070999999999995E-4</v>
      </c>
      <c r="AU140" s="141">
        <v>4.5349E-2</v>
      </c>
      <c r="AV140" s="141">
        <v>2.6179999999999998E-2</v>
      </c>
      <c r="AW140" s="141">
        <v>1.1422E-2</v>
      </c>
      <c r="AX140" s="141">
        <v>1.1029000000000001E-2</v>
      </c>
      <c r="AY140" s="141">
        <v>1.8416999999999999E-3</v>
      </c>
      <c r="AZ140" s="141">
        <v>1.2526E-3</v>
      </c>
      <c r="BA140" s="141">
        <v>5.6327999999999999E-4</v>
      </c>
      <c r="BB140" s="141">
        <v>4.4668000000000003E-4</v>
      </c>
      <c r="BC140" s="141">
        <v>2.2900000000000001E-4</v>
      </c>
      <c r="BD140" s="141">
        <v>2.8243000000000002E-4</v>
      </c>
      <c r="BE140" s="141">
        <v>3.2794999999999998E-2</v>
      </c>
      <c r="BF140" s="141">
        <v>3.1900999999999999E-2</v>
      </c>
      <c r="BG140" s="141">
        <v>1.2194999999999999E-2</v>
      </c>
      <c r="BH140" s="141">
        <v>1.2838E-2</v>
      </c>
      <c r="BI140" s="141">
        <v>2.1112000000000001E-3</v>
      </c>
      <c r="BJ140" s="141">
        <v>2.8148000000000001E-3</v>
      </c>
      <c r="BK140" s="141">
        <v>7.0912999999999998E-4</v>
      </c>
      <c r="BL140" s="141">
        <v>6.2576999999999999E-4</v>
      </c>
      <c r="BM140" s="141">
        <v>1.3710999999999999E-2</v>
      </c>
      <c r="BN140" s="141">
        <v>5.2382999999999999E-2</v>
      </c>
      <c r="BO140" s="141">
        <v>9.6463E-3</v>
      </c>
      <c r="BP140" s="141">
        <v>1.5803999999999999E-2</v>
      </c>
      <c r="BQ140" s="141">
        <v>1.2725E-2</v>
      </c>
      <c r="BR140" s="141">
        <v>5.8965999999999998E-2</v>
      </c>
      <c r="BS140" s="141">
        <v>4.3537999999999997E-3</v>
      </c>
      <c r="BT140" s="141">
        <v>9.8620000000000001E-4</v>
      </c>
      <c r="BU140" s="141">
        <v>7.8872999999999999E-2</v>
      </c>
      <c r="BV140" s="141">
        <v>11.726000000000001</v>
      </c>
      <c r="BW140" s="141">
        <v>18.713999999999999</v>
      </c>
      <c r="BX140" s="141">
        <v>1.0774999999999999</v>
      </c>
      <c r="BY140" s="141">
        <v>0.45222000000000001</v>
      </c>
      <c r="BZ140" s="141">
        <v>0.6</v>
      </c>
      <c r="CA140" s="141">
        <v>5.5</v>
      </c>
      <c r="CB140" s="141">
        <v>248.43</v>
      </c>
      <c r="CC140" s="141">
        <v>0.38100000000000001</v>
      </c>
      <c r="CD140" s="141">
        <v>15</v>
      </c>
      <c r="CE140" s="141">
        <v>10</v>
      </c>
      <c r="CF140" s="141">
        <v>0</v>
      </c>
      <c r="CG140" s="141">
        <v>15</v>
      </c>
      <c r="CH140" s="141">
        <v>33</v>
      </c>
      <c r="CI140" s="141">
        <v>22</v>
      </c>
      <c r="CJ140" s="141">
        <v>95.102000000000004</v>
      </c>
      <c r="CK140" s="141">
        <v>1</v>
      </c>
      <c r="CL140" s="58">
        <f t="shared" ref="CL140:CL157" si="140">K140/(((CG140*3600)+(CH140*60)+CI140)-((CO140*3600)+(CP140*60)+CQ140))</f>
        <v>0.30659848234905968</v>
      </c>
      <c r="CM140" s="111">
        <v>35.805230000000002</v>
      </c>
      <c r="CN140" s="111">
        <v>9.3230199999999996</v>
      </c>
      <c r="CO140" s="141">
        <v>14</v>
      </c>
      <c r="CP140" s="141">
        <v>42</v>
      </c>
      <c r="CQ140" s="141">
        <v>51</v>
      </c>
      <c r="CT140" s="155"/>
      <c r="DC140" s="155">
        <v>14.122</v>
      </c>
    </row>
    <row r="141" spans="1:107" s="141" customFormat="1">
      <c r="A141" s="158">
        <v>40923</v>
      </c>
      <c r="B141" s="141">
        <v>-64.099999999999994</v>
      </c>
      <c r="C141" s="141">
        <v>109.9</v>
      </c>
      <c r="D141" s="141">
        <v>26.3</v>
      </c>
      <c r="E141" s="222">
        <v>-1.9</v>
      </c>
      <c r="F141" s="222">
        <v>5.0999999999999996</v>
      </c>
      <c r="G141" s="222">
        <v>11</v>
      </c>
      <c r="H141" s="32">
        <f t="shared" si="139"/>
        <v>12.27273400673216</v>
      </c>
      <c r="I141" s="141">
        <v>7.5999999999999998E-2</v>
      </c>
      <c r="J141" s="155" t="s">
        <v>96</v>
      </c>
      <c r="K141" s="141">
        <v>2421.6</v>
      </c>
      <c r="L141" s="141">
        <v>275.7</v>
      </c>
      <c r="M141" s="159">
        <f t="shared" si="138"/>
        <v>1.0189006062458608</v>
      </c>
      <c r="N141" s="141">
        <v>3.1457999999999998E-3</v>
      </c>
      <c r="O141" s="141">
        <v>2.0555E-3</v>
      </c>
      <c r="P141" s="141">
        <v>5.0403999999999996E-3</v>
      </c>
      <c r="Q141" s="141">
        <v>4.1110000000000001E-3</v>
      </c>
      <c r="R141" s="141">
        <v>6.4243000000000004E-4</v>
      </c>
      <c r="S141" s="141">
        <v>3.8242000000000001E-4</v>
      </c>
      <c r="T141" s="141">
        <v>6.6063000000000005E-4</v>
      </c>
      <c r="U141" s="141">
        <v>3.9561000000000002E-4</v>
      </c>
      <c r="V141" s="141">
        <v>0.75031999999999999</v>
      </c>
      <c r="W141" s="141">
        <v>1.0973999999999999</v>
      </c>
      <c r="X141" s="159">
        <v>0.92386000000000001</v>
      </c>
      <c r="Y141" s="141">
        <v>0.17354</v>
      </c>
      <c r="Z141" s="141">
        <v>0.98065000000000002</v>
      </c>
      <c r="AA141" s="141">
        <v>0.98407</v>
      </c>
      <c r="AB141" s="141">
        <v>0.98145000000000004</v>
      </c>
      <c r="AC141" s="141">
        <v>3.4229E-3</v>
      </c>
      <c r="AD141" s="160">
        <v>5.1799999999999999E-5</v>
      </c>
      <c r="AE141" s="141">
        <v>0.98877000000000004</v>
      </c>
      <c r="AF141" s="160">
        <v>5.7599999999999999E-6</v>
      </c>
      <c r="AG141" s="141">
        <v>1.0132000000000001</v>
      </c>
      <c r="AH141" s="160">
        <v>1.7400000000000001E-6</v>
      </c>
      <c r="AI141" s="141">
        <v>100</v>
      </c>
      <c r="AJ141" s="141">
        <v>1.0328999999999999</v>
      </c>
      <c r="AK141" s="141">
        <v>1.0541</v>
      </c>
      <c r="AL141" s="141">
        <v>1.0448999999999999</v>
      </c>
      <c r="AM141" s="141">
        <v>2.1191000000000002E-2</v>
      </c>
      <c r="AN141" s="160">
        <v>3.1000000000000001E-5</v>
      </c>
      <c r="AO141" s="141">
        <v>1.0645</v>
      </c>
      <c r="AP141" s="160">
        <v>5.5500000000000002E-6</v>
      </c>
      <c r="AQ141" s="141">
        <v>1.0938000000000001</v>
      </c>
      <c r="AR141" s="160">
        <v>1.6099999999999998E-5</v>
      </c>
      <c r="AS141" s="160">
        <v>3.4300000000000002E-6</v>
      </c>
      <c r="AT141" s="160">
        <v>3.7500000000000001E-6</v>
      </c>
      <c r="AU141" s="141">
        <v>1.0161E-3</v>
      </c>
      <c r="AV141" s="141">
        <v>8.1515999999999999E-4</v>
      </c>
      <c r="AW141" s="160">
        <v>4.1100000000000003E-5</v>
      </c>
      <c r="AX141" s="160">
        <v>6.4599999999999998E-5</v>
      </c>
      <c r="AY141" s="160">
        <v>8.2400000000000007E-6</v>
      </c>
      <c r="AZ141" s="160">
        <v>9.4099999999999997E-6</v>
      </c>
      <c r="BA141" s="160">
        <v>3.7500000000000001E-6</v>
      </c>
      <c r="BB141" s="160">
        <v>3.0299999999999998E-6</v>
      </c>
      <c r="BC141" s="160">
        <v>4.1999999999999996E-6</v>
      </c>
      <c r="BD141" s="160">
        <v>4.9300000000000002E-6</v>
      </c>
      <c r="BE141" s="141">
        <v>2.4361000000000001E-3</v>
      </c>
      <c r="BF141" s="141">
        <v>2.9981999999999999E-3</v>
      </c>
      <c r="BG141" s="160">
        <v>6.0900000000000003E-5</v>
      </c>
      <c r="BH141" s="160">
        <v>4.6E-5</v>
      </c>
      <c r="BI141" s="160">
        <v>1.08E-5</v>
      </c>
      <c r="BJ141" s="160">
        <v>9.3600000000000002E-6</v>
      </c>
      <c r="BK141" s="160">
        <v>4.42E-6</v>
      </c>
      <c r="BL141" s="160">
        <v>3.3799999999999998E-6</v>
      </c>
      <c r="BM141" s="141">
        <v>1.7456000000000001E-4</v>
      </c>
      <c r="BN141" s="141">
        <v>1.5409E-3</v>
      </c>
      <c r="BO141" s="141">
        <v>1.2256999999999999E-4</v>
      </c>
      <c r="BP141" s="141">
        <v>1.0812E-4</v>
      </c>
      <c r="BQ141" s="141">
        <v>1.1535E-4</v>
      </c>
      <c r="BR141" s="141">
        <v>1.3508999999999999E-3</v>
      </c>
      <c r="BS141" s="160">
        <v>1.0200000000000001E-5</v>
      </c>
      <c r="BT141" s="160">
        <v>5.9200000000000002E-5</v>
      </c>
      <c r="BU141" s="141">
        <v>2.0492000000000002E-3</v>
      </c>
      <c r="BV141" s="141">
        <v>7.8459000000000003</v>
      </c>
      <c r="BW141" s="141">
        <v>7.9222999999999999</v>
      </c>
      <c r="BX141" s="141">
        <v>1.5134000000000001</v>
      </c>
      <c r="BY141" s="141">
        <v>0.28500999999999999</v>
      </c>
      <c r="BZ141" s="141">
        <v>0.9</v>
      </c>
      <c r="CA141" s="141">
        <v>3</v>
      </c>
      <c r="CB141" s="141">
        <v>272.23</v>
      </c>
      <c r="CC141" s="141">
        <v>0.32800000000000001</v>
      </c>
      <c r="CD141" s="141">
        <v>14</v>
      </c>
      <c r="CE141" s="141">
        <v>15</v>
      </c>
      <c r="CF141" s="141">
        <v>0</v>
      </c>
      <c r="CG141" s="141">
        <v>14</v>
      </c>
      <c r="CH141" s="141">
        <v>39</v>
      </c>
      <c r="CI141" s="141">
        <v>53</v>
      </c>
      <c r="CJ141" s="141">
        <v>206.94</v>
      </c>
      <c r="CK141" s="141">
        <v>1</v>
      </c>
      <c r="CL141" s="111">
        <f t="shared" si="140"/>
        <v>0.30220891052040433</v>
      </c>
      <c r="CM141" s="111">
        <v>-77.730999999999995</v>
      </c>
      <c r="CN141" s="111">
        <v>167.5881</v>
      </c>
      <c r="CO141" s="141">
        <v>12</v>
      </c>
      <c r="CP141" s="141">
        <v>26</v>
      </c>
      <c r="CQ141" s="141">
        <v>20</v>
      </c>
      <c r="CT141" s="155"/>
      <c r="DC141" s="155">
        <v>-14.032</v>
      </c>
    </row>
    <row r="142" spans="1:107" s="77" customFormat="1">
      <c r="A142" s="161">
        <v>40688</v>
      </c>
      <c r="B142" s="77">
        <v>4.0999999999999996</v>
      </c>
      <c r="C142" s="77">
        <v>14</v>
      </c>
      <c r="D142" s="77">
        <v>59</v>
      </c>
      <c r="E142" s="201">
        <v>-3.4</v>
      </c>
      <c r="F142" s="201">
        <v>-10.8</v>
      </c>
      <c r="G142" s="201">
        <v>2.4</v>
      </c>
      <c r="H142" s="32">
        <f t="shared" si="139"/>
        <v>11.574109036984229</v>
      </c>
      <c r="I142" s="77">
        <v>4.8</v>
      </c>
      <c r="J142" s="74" t="s">
        <v>110</v>
      </c>
      <c r="K142" s="77">
        <v>2619.3000000000002</v>
      </c>
      <c r="L142" s="77">
        <v>351</v>
      </c>
      <c r="M142" s="78">
        <f t="shared" si="138"/>
        <v>1.784758165268606</v>
      </c>
      <c r="N142" s="77">
        <v>5.0821999999999999E-2</v>
      </c>
      <c r="O142" s="77">
        <v>3.0766999999999999E-2</v>
      </c>
      <c r="P142" s="77">
        <v>7.8199000000000005E-2</v>
      </c>
      <c r="Q142" s="77">
        <v>6.1532999999999997E-2</v>
      </c>
      <c r="R142" s="77">
        <v>8.5024000000000002E-3</v>
      </c>
      <c r="S142" s="77">
        <v>5.1111000000000004E-3</v>
      </c>
      <c r="T142" s="77">
        <v>7.3014999999999998E-3</v>
      </c>
      <c r="U142" s="77">
        <v>4.3182000000000003E-3</v>
      </c>
      <c r="V142" s="77">
        <v>2.5084</v>
      </c>
      <c r="W142" s="77">
        <v>2.1017000000000001</v>
      </c>
      <c r="X142" s="78">
        <v>2.3050999999999999</v>
      </c>
      <c r="Y142" s="77">
        <v>0.20333999999999999</v>
      </c>
      <c r="Z142" s="77">
        <v>0.55935999999999997</v>
      </c>
      <c r="AA142" s="77">
        <v>0.56140999999999996</v>
      </c>
      <c r="AB142" s="77">
        <v>0.56030000000000002</v>
      </c>
      <c r="AC142" s="77">
        <v>2.0517000000000001E-3</v>
      </c>
      <c r="AD142" s="77">
        <v>9.7395999999999993E-3</v>
      </c>
      <c r="AE142" s="77">
        <v>0.56518999999999997</v>
      </c>
      <c r="AF142" s="77">
        <v>9.6478000000000004E-4</v>
      </c>
      <c r="AG142" s="77">
        <v>0.57250999999999996</v>
      </c>
      <c r="AH142" s="77">
        <v>1.5376999999999999E-3</v>
      </c>
      <c r="AI142" s="77">
        <v>120</v>
      </c>
      <c r="AJ142" s="77">
        <v>0.54998999999999998</v>
      </c>
      <c r="AK142" s="77">
        <v>0.55569000000000002</v>
      </c>
      <c r="AL142" s="77">
        <v>0.55176000000000003</v>
      </c>
      <c r="AM142" s="77">
        <v>5.7003000000000002E-3</v>
      </c>
      <c r="AN142" s="77">
        <v>1.324E-2</v>
      </c>
      <c r="AO142" s="77">
        <v>0.57128999999999996</v>
      </c>
      <c r="AP142" s="77">
        <v>9.1115E-4</v>
      </c>
      <c r="AQ142" s="77">
        <v>0.59570000000000001</v>
      </c>
      <c r="AR142" s="77">
        <v>1.0399999999999999E-3</v>
      </c>
      <c r="AS142" s="77">
        <v>9.5775999999999999E-4</v>
      </c>
      <c r="AT142" s="77">
        <v>5.7353000000000005E-4</v>
      </c>
      <c r="AU142" s="77">
        <v>9.7736999999999997E-3</v>
      </c>
      <c r="AV142" s="77">
        <v>5.1365999999999998E-3</v>
      </c>
      <c r="AW142" s="77">
        <v>1.4831E-3</v>
      </c>
      <c r="AX142" s="77">
        <v>1.0859999999999999E-3</v>
      </c>
      <c r="AY142" s="77">
        <v>1.5018E-4</v>
      </c>
      <c r="AZ142" s="77">
        <v>1.3323E-4</v>
      </c>
      <c r="BA142" s="77">
        <v>1.3825E-4</v>
      </c>
      <c r="BB142" s="77">
        <v>1.3545000000000001E-4</v>
      </c>
      <c r="BC142" s="77">
        <v>1.3293999999999999E-3</v>
      </c>
      <c r="BD142" s="77">
        <v>1.2375000000000001E-3</v>
      </c>
      <c r="BE142" s="77">
        <v>3.4648999999999999E-2</v>
      </c>
      <c r="BF142" s="77">
        <v>2.8532999999999999E-2</v>
      </c>
      <c r="BG142" s="77">
        <v>1.6787E-3</v>
      </c>
      <c r="BH142" s="77">
        <v>2.1099000000000001E-3</v>
      </c>
      <c r="BI142" s="77">
        <v>5.4182999999999998E-4</v>
      </c>
      <c r="BJ142" s="77">
        <v>4.6578E-4</v>
      </c>
      <c r="BK142" s="77">
        <v>1.5818000000000001E-4</v>
      </c>
      <c r="BL142" s="77">
        <v>1.9139999999999999E-4</v>
      </c>
      <c r="BM142" s="77">
        <v>6.2154000000000001E-2</v>
      </c>
      <c r="BN142" s="77">
        <v>8.3510000000000001E-2</v>
      </c>
      <c r="BO142" s="77">
        <v>4.3644000000000002E-2</v>
      </c>
      <c r="BP142" s="77">
        <v>2.8757999999999999E-2</v>
      </c>
      <c r="BQ142" s="77">
        <v>3.6200999999999997E-2</v>
      </c>
      <c r="BR142" s="77">
        <v>3.9872999999999999E-2</v>
      </c>
      <c r="BS142" s="77">
        <v>1.0526000000000001E-2</v>
      </c>
      <c r="BT142" s="77">
        <v>2.5953E-2</v>
      </c>
      <c r="BU142" s="77">
        <v>9.2540999999999998E-2</v>
      </c>
      <c r="BV142" s="77">
        <v>9.1973000000000003</v>
      </c>
      <c r="BW142" s="77">
        <v>9.1074000000000002</v>
      </c>
      <c r="BX142" s="77">
        <v>1.7169000000000001</v>
      </c>
      <c r="BY142" s="77">
        <v>0.39762999999999998</v>
      </c>
      <c r="BZ142" s="77">
        <v>0.4</v>
      </c>
      <c r="CA142" s="77">
        <v>2</v>
      </c>
      <c r="CB142" s="77">
        <v>353.16</v>
      </c>
      <c r="CC142" s="77">
        <v>0.36499999999999999</v>
      </c>
      <c r="CD142" s="77">
        <v>7</v>
      </c>
      <c r="CE142" s="77">
        <v>35</v>
      </c>
      <c r="CF142" s="77">
        <v>0</v>
      </c>
      <c r="CG142" s="77">
        <v>8</v>
      </c>
      <c r="CH142" s="77">
        <v>5</v>
      </c>
      <c r="CI142" s="77">
        <v>51</v>
      </c>
      <c r="CJ142" s="77">
        <v>444.49</v>
      </c>
      <c r="CK142" s="77">
        <v>1</v>
      </c>
      <c r="CL142" s="58">
        <f t="shared" si="140"/>
        <v>0.29938278660418338</v>
      </c>
      <c r="CM142" s="58">
        <v>-19.190999999999999</v>
      </c>
      <c r="CN142" s="58">
        <v>17.577000000000002</v>
      </c>
      <c r="CO142" s="77">
        <v>5</v>
      </c>
      <c r="CP142" s="77">
        <v>40</v>
      </c>
      <c r="CQ142" s="77">
        <v>2</v>
      </c>
      <c r="CT142" s="74"/>
      <c r="DC142" s="74">
        <v>1.887</v>
      </c>
    </row>
    <row r="143" spans="1:107" s="141" customFormat="1">
      <c r="A143" s="158">
        <v>40639</v>
      </c>
      <c r="B143" s="141">
        <v>71.099999999999994</v>
      </c>
      <c r="C143" s="141">
        <v>-43.5</v>
      </c>
      <c r="D143" s="141">
        <v>22.2</v>
      </c>
      <c r="E143" s="222">
        <v>3.3</v>
      </c>
      <c r="F143" s="222">
        <v>11.8</v>
      </c>
      <c r="G143" s="222">
        <v>-3.5</v>
      </c>
      <c r="H143" s="32">
        <f t="shared" si="139"/>
        <v>12.742841127472319</v>
      </c>
      <c r="I143" s="141">
        <v>0.43</v>
      </c>
      <c r="J143" s="155" t="s">
        <v>63</v>
      </c>
      <c r="K143" s="141">
        <v>1050.7</v>
      </c>
      <c r="L143" s="141">
        <v>120.9</v>
      </c>
      <c r="M143" s="159">
        <f t="shared" si="138"/>
        <v>3.9009167154281252</v>
      </c>
      <c r="N143" s="141">
        <v>0.27149000000000001</v>
      </c>
      <c r="O143" s="141">
        <v>1.8991999999999998E-2</v>
      </c>
      <c r="P143" s="141">
        <v>0.44594</v>
      </c>
      <c r="Q143" s="141">
        <v>3.7984999999999998E-2</v>
      </c>
      <c r="R143" s="141">
        <v>1.0082000000000001E-2</v>
      </c>
      <c r="S143" s="141">
        <v>5.8547E-3</v>
      </c>
      <c r="T143" s="141">
        <v>1.0743000000000001E-2</v>
      </c>
      <c r="U143" s="141">
        <v>6.3527999999999996E-3</v>
      </c>
      <c r="V143" s="141">
        <v>3.1758999999999999</v>
      </c>
      <c r="W143" s="141">
        <v>3.1252</v>
      </c>
      <c r="X143" s="159">
        <v>3.1505999999999998</v>
      </c>
      <c r="Y143" s="141">
        <v>2.5340999999999999E-2</v>
      </c>
      <c r="Z143" s="141">
        <v>0.25531999999999999</v>
      </c>
      <c r="AA143" s="141" t="s">
        <v>42</v>
      </c>
      <c r="AB143" s="141">
        <v>0.25635000000000002</v>
      </c>
      <c r="AC143" s="141" t="s">
        <v>42</v>
      </c>
      <c r="AD143" s="141">
        <v>0.84094999999999998</v>
      </c>
      <c r="AE143" s="141">
        <v>0.27588000000000001</v>
      </c>
      <c r="AF143" s="141">
        <v>2.9713E-2</v>
      </c>
      <c r="AG143" s="141">
        <v>0.28687000000000001</v>
      </c>
      <c r="AH143" s="141">
        <v>8.1689999999999992E-3</v>
      </c>
      <c r="AI143" s="141">
        <v>150</v>
      </c>
      <c r="AJ143" s="141">
        <v>0.33166000000000001</v>
      </c>
      <c r="AK143" s="141">
        <v>0.33729999999999999</v>
      </c>
      <c r="AL143" s="141">
        <v>0.33690999999999999</v>
      </c>
      <c r="AM143" s="141">
        <v>5.6360000000000004E-3</v>
      </c>
      <c r="AN143" s="141">
        <v>0.33488000000000001</v>
      </c>
      <c r="AO143" s="141">
        <v>0.47852</v>
      </c>
      <c r="AP143" s="141">
        <v>1.3426E-3</v>
      </c>
      <c r="AQ143" s="141">
        <v>0.48827999999999999</v>
      </c>
      <c r="AR143" s="141">
        <v>1.0667000000000001E-3</v>
      </c>
      <c r="AS143" s="141">
        <v>7.3052999999999998E-3</v>
      </c>
      <c r="AT143" s="141">
        <v>5.3721000000000003E-3</v>
      </c>
      <c r="AU143" s="141">
        <v>1.8324E-2</v>
      </c>
      <c r="AV143" s="141">
        <v>2.8570000000000002E-2</v>
      </c>
      <c r="AW143" s="141">
        <v>9.3902999999999999E-4</v>
      </c>
      <c r="AX143" s="141">
        <v>7.0184000000000002E-4</v>
      </c>
      <c r="AY143" s="141">
        <v>1.6841E-4</v>
      </c>
      <c r="AZ143" s="160">
        <v>4.9599999999999999E-5</v>
      </c>
      <c r="BA143" s="160">
        <v>1.9300000000000002E-5</v>
      </c>
      <c r="BB143" s="160">
        <v>6.9500000000000004E-6</v>
      </c>
      <c r="BC143" s="141">
        <v>6.4241999999999997E-3</v>
      </c>
      <c r="BD143" s="141">
        <v>4.4235999999999998E-3</v>
      </c>
      <c r="BE143" s="141">
        <v>3.2411000000000002E-2</v>
      </c>
      <c r="BF143" s="141">
        <v>2.2027999999999999E-2</v>
      </c>
      <c r="BG143" s="141">
        <v>1.1536000000000001E-3</v>
      </c>
      <c r="BH143" s="141">
        <v>9.7293E-4</v>
      </c>
      <c r="BI143" s="141">
        <v>2.187E-4</v>
      </c>
      <c r="BJ143" s="141">
        <v>2.9831999999999998E-4</v>
      </c>
      <c r="BK143" s="160">
        <v>2.8900000000000001E-5</v>
      </c>
      <c r="BL143" s="160">
        <v>1.42E-5</v>
      </c>
      <c r="BM143" s="141">
        <v>0.70223000000000002</v>
      </c>
      <c r="BN143" s="141">
        <v>0.10412</v>
      </c>
      <c r="BO143" s="141">
        <v>6.3999E-2</v>
      </c>
      <c r="BP143" s="141">
        <v>8.2763000000000003E-2</v>
      </c>
      <c r="BQ143" s="141">
        <v>7.3381000000000002E-2</v>
      </c>
      <c r="BR143" s="141">
        <v>1.0623E-2</v>
      </c>
      <c r="BS143" s="141">
        <v>1.3269E-2</v>
      </c>
      <c r="BT143" s="141">
        <v>0.62885000000000002</v>
      </c>
      <c r="BU143" s="141">
        <v>0.10467</v>
      </c>
      <c r="BV143" s="141">
        <v>44.231999999999999</v>
      </c>
      <c r="BW143" s="141">
        <v>25.960999999999999</v>
      </c>
      <c r="BX143" s="141">
        <v>9.5696999999999992</v>
      </c>
      <c r="BY143" s="141">
        <v>0.55230999999999997</v>
      </c>
      <c r="BZ143" s="141">
        <v>0.3</v>
      </c>
      <c r="CA143" s="141">
        <v>3</v>
      </c>
      <c r="CB143" s="141">
        <v>116.08</v>
      </c>
      <c r="CC143" s="141">
        <v>0.35299999999999998</v>
      </c>
      <c r="CD143" s="141">
        <v>9</v>
      </c>
      <c r="CE143" s="141">
        <v>0</v>
      </c>
      <c r="CF143" s="141">
        <v>0</v>
      </c>
      <c r="CG143" s="141">
        <v>9</v>
      </c>
      <c r="CH143" s="141">
        <v>24</v>
      </c>
      <c r="CI143" s="141">
        <v>54</v>
      </c>
      <c r="CJ143" s="141">
        <v>592.65</v>
      </c>
      <c r="CK143" s="141">
        <v>2</v>
      </c>
      <c r="CL143" s="58">
        <f t="shared" si="140"/>
        <v>0.32439024390243903</v>
      </c>
      <c r="CM143" s="111">
        <v>77.475999999999999</v>
      </c>
      <c r="CN143" s="111">
        <v>-69.287999999999997</v>
      </c>
      <c r="CO143" s="141">
        <v>8</v>
      </c>
      <c r="CP143" s="141">
        <v>30</v>
      </c>
      <c r="CQ143" s="141">
        <v>55</v>
      </c>
      <c r="CT143" s="155"/>
      <c r="DC143" s="155">
        <v>44.713000000000001</v>
      </c>
    </row>
    <row r="144" spans="1:107" s="141" customFormat="1">
      <c r="A144" s="158">
        <v>40603</v>
      </c>
      <c r="B144" s="141">
        <v>53.5</v>
      </c>
      <c r="C144" s="141">
        <v>103.9</v>
      </c>
      <c r="D144" s="141">
        <v>30.6</v>
      </c>
      <c r="E144" s="201">
        <v>-6.7</v>
      </c>
      <c r="F144" s="201">
        <v>-1.1000000000000001</v>
      </c>
      <c r="G144" s="201">
        <v>-9.8000000000000007</v>
      </c>
      <c r="H144" s="32">
        <f t="shared" si="139"/>
        <v>11.922248110151038</v>
      </c>
      <c r="I144" s="141">
        <v>0.13</v>
      </c>
      <c r="J144" s="155" t="s">
        <v>117</v>
      </c>
      <c r="K144" s="141">
        <v>657.8</v>
      </c>
      <c r="L144" s="141">
        <v>345.4</v>
      </c>
      <c r="M144" s="159">
        <f t="shared" si="138"/>
        <v>2.7675532062103896</v>
      </c>
      <c r="N144" s="141">
        <v>5.5606000000000003E-2</v>
      </c>
      <c r="O144" s="141">
        <v>3.6075000000000003E-2</v>
      </c>
      <c r="P144" s="141">
        <v>0.10408000000000001</v>
      </c>
      <c r="Q144" s="141">
        <v>7.2150000000000006E-2</v>
      </c>
      <c r="R144" s="141">
        <v>2.0787000000000002E-3</v>
      </c>
      <c r="S144" s="141">
        <v>1.2287000000000001E-3</v>
      </c>
      <c r="T144" s="141">
        <v>1.1188999999999999E-2</v>
      </c>
      <c r="U144" s="141">
        <v>7.0191999999999997E-3</v>
      </c>
      <c r="V144" s="141">
        <v>2.5459999999999998</v>
      </c>
      <c r="W144" s="141">
        <v>2.4043999999999999</v>
      </c>
      <c r="X144" s="159">
        <v>2.4752000000000001</v>
      </c>
      <c r="Y144" s="141">
        <v>7.0810999999999999E-2</v>
      </c>
      <c r="Z144" s="141">
        <v>0.36119000000000001</v>
      </c>
      <c r="AA144" s="141">
        <v>0.36148000000000002</v>
      </c>
      <c r="AB144" s="141">
        <v>0.36132999999999998</v>
      </c>
      <c r="AC144" s="141">
        <v>2.8297000000000001E-4</v>
      </c>
      <c r="AD144" s="141">
        <v>4.1241E-2</v>
      </c>
      <c r="AE144" s="141">
        <v>0.37597999999999998</v>
      </c>
      <c r="AF144" s="141">
        <v>1.183E-2</v>
      </c>
      <c r="AG144" s="141">
        <v>0.39062999999999998</v>
      </c>
      <c r="AH144" s="141">
        <v>1.7972999999999999E-3</v>
      </c>
      <c r="AI144" s="141">
        <v>100</v>
      </c>
      <c r="AJ144" s="141">
        <v>0.35145999999999999</v>
      </c>
      <c r="AK144" s="141">
        <v>0.37309999999999999</v>
      </c>
      <c r="AL144" s="141">
        <v>0.36132999999999998</v>
      </c>
      <c r="AM144" s="141">
        <v>2.1638999999999999E-2</v>
      </c>
      <c r="AN144" s="141">
        <v>3.0661999999999998E-2</v>
      </c>
      <c r="AO144" s="141">
        <v>0.39062999999999998</v>
      </c>
      <c r="AP144" s="141">
        <v>6.2440999999999998E-3</v>
      </c>
      <c r="AQ144" s="141">
        <v>0.46875</v>
      </c>
      <c r="AR144" s="141">
        <v>2.8988999999999998E-3</v>
      </c>
      <c r="AS144" s="141">
        <v>2.8352E-4</v>
      </c>
      <c r="AT144" s="141">
        <v>4.1257000000000002E-4</v>
      </c>
      <c r="AU144" s="141">
        <v>1.6670000000000001E-3</v>
      </c>
      <c r="AV144" s="141">
        <v>2.1175999999999999E-3</v>
      </c>
      <c r="AW144" s="141">
        <v>4.4152999999999998E-4</v>
      </c>
      <c r="AX144" s="141">
        <v>9.6077000000000001E-4</v>
      </c>
      <c r="AY144" s="141">
        <v>1.4265E-4</v>
      </c>
      <c r="AZ144" s="141">
        <v>2.7342000000000002E-4</v>
      </c>
      <c r="BA144" s="160">
        <v>1.3200000000000001E-5</v>
      </c>
      <c r="BB144" s="160">
        <v>1.2300000000000001E-5</v>
      </c>
      <c r="BC144" s="141">
        <v>2.6308999999999998E-3</v>
      </c>
      <c r="BD144" s="141">
        <v>7.2639000000000002E-3</v>
      </c>
      <c r="BE144" s="141">
        <v>2.2966000000000002E-3</v>
      </c>
      <c r="BF144" s="141">
        <v>1.9827999999999998E-3</v>
      </c>
      <c r="BG144" s="141">
        <v>8.4732999999999998E-4</v>
      </c>
      <c r="BH144" s="141">
        <v>2.1478000000000001E-3</v>
      </c>
      <c r="BI144" s="141">
        <v>1.3894999999999999E-4</v>
      </c>
      <c r="BJ144" s="141">
        <v>3.6801999999999999E-4</v>
      </c>
      <c r="BK144" s="160">
        <v>4.8300000000000002E-5</v>
      </c>
      <c r="BL144" s="160">
        <v>7.86E-5</v>
      </c>
      <c r="BM144" s="141">
        <v>3.9362000000000001E-2</v>
      </c>
      <c r="BN144" s="141">
        <v>3.6776000000000003E-2</v>
      </c>
      <c r="BO144" s="141">
        <v>1.0713000000000001E-3</v>
      </c>
      <c r="BP144" s="141">
        <v>3.0790000000000001E-2</v>
      </c>
      <c r="BQ144" s="141">
        <v>1.5931000000000001E-2</v>
      </c>
      <c r="BR144" s="141">
        <v>2.7520999999999999E-3</v>
      </c>
      <c r="BS144" s="141">
        <v>2.1014999999999999E-2</v>
      </c>
      <c r="BT144" s="141">
        <v>2.3431E-2</v>
      </c>
      <c r="BU144" s="141">
        <v>3.6879000000000002E-2</v>
      </c>
      <c r="BV144" s="141">
        <v>50.072000000000003</v>
      </c>
      <c r="BW144" s="141">
        <v>45.615000000000002</v>
      </c>
      <c r="BX144" s="141">
        <v>2.4708000000000001</v>
      </c>
      <c r="BY144" s="141">
        <v>0.32915</v>
      </c>
      <c r="BZ144" s="141">
        <v>0.3</v>
      </c>
      <c r="CA144" s="141">
        <v>1</v>
      </c>
      <c r="CB144" s="141">
        <v>315</v>
      </c>
      <c r="CC144" s="141">
        <v>2.5550000000000002</v>
      </c>
      <c r="CD144" s="141">
        <v>10</v>
      </c>
      <c r="CE144" s="141">
        <v>45</v>
      </c>
      <c r="CF144" s="141">
        <v>0</v>
      </c>
      <c r="CG144" s="141">
        <v>11</v>
      </c>
      <c r="CH144" s="141">
        <v>16</v>
      </c>
      <c r="CI144" s="141">
        <v>27</v>
      </c>
      <c r="CJ144" s="141">
        <v>185.71</v>
      </c>
      <c r="CK144" s="141">
        <v>1</v>
      </c>
      <c r="CL144" s="111">
        <f t="shared" si="140"/>
        <v>0.28439256376999567</v>
      </c>
      <c r="CM144" s="111">
        <v>47.801499999999997</v>
      </c>
      <c r="CN144" s="111">
        <v>106.40992</v>
      </c>
      <c r="CO144" s="141">
        <v>10</v>
      </c>
      <c r="CP144" s="141">
        <v>37</v>
      </c>
      <c r="CQ144" s="141">
        <v>54</v>
      </c>
      <c r="CR144" s="141">
        <v>11.39</v>
      </c>
      <c r="CS144" s="141">
        <v>114</v>
      </c>
      <c r="CT144" s="155" t="s">
        <v>87</v>
      </c>
      <c r="CU144" s="165">
        <v>0.30821759259259257</v>
      </c>
      <c r="CV144" s="141">
        <v>-322</v>
      </c>
      <c r="CW144" s="141">
        <v>309.39999999999998</v>
      </c>
      <c r="CX144" s="141">
        <v>3.3</v>
      </c>
      <c r="CY144" s="141">
        <v>335.2</v>
      </c>
      <c r="CZ144" s="141">
        <v>-41.7</v>
      </c>
      <c r="DA144" s="155" t="s">
        <v>88</v>
      </c>
      <c r="DB144" s="141">
        <v>1.6</v>
      </c>
      <c r="DC144" s="155">
        <v>5.1230000000000002</v>
      </c>
    </row>
    <row r="145" spans="1:107" s="141" customFormat="1">
      <c r="A145" s="158">
        <v>40595</v>
      </c>
      <c r="B145" s="141">
        <v>26.3</v>
      </c>
      <c r="C145" s="141">
        <v>43.7</v>
      </c>
      <c r="D145" s="141">
        <v>44.4</v>
      </c>
      <c r="E145" s="201">
        <v>10.3</v>
      </c>
      <c r="F145" s="201">
        <v>-14.8</v>
      </c>
      <c r="G145" s="201">
        <v>0.1</v>
      </c>
      <c r="H145" s="201">
        <f t="shared" si="139"/>
        <v>18.031638860624955</v>
      </c>
      <c r="I145" s="141">
        <v>0.13</v>
      </c>
      <c r="J145" s="155" t="s">
        <v>43</v>
      </c>
      <c r="K145" s="141">
        <v>2945.9</v>
      </c>
      <c r="L145" s="141">
        <v>209.8</v>
      </c>
      <c r="M145" s="159">
        <f t="shared" si="138"/>
        <v>3.2767547021429975</v>
      </c>
      <c r="N145" s="141">
        <v>0.23438999999999999</v>
      </c>
      <c r="O145" s="141">
        <v>2.8646000000000001E-2</v>
      </c>
      <c r="P145" s="141">
        <v>0.31097999999999998</v>
      </c>
      <c r="Q145" s="141">
        <v>5.7292999999999997E-2</v>
      </c>
      <c r="R145" s="141">
        <v>7.7178000000000004E-3</v>
      </c>
      <c r="S145" s="141">
        <v>4.5719999999999997E-3</v>
      </c>
      <c r="T145" s="141">
        <v>6.9719999999999999E-3</v>
      </c>
      <c r="U145" s="141">
        <v>3.9924000000000001E-3</v>
      </c>
      <c r="V145" s="141">
        <v>3.6410999999999998</v>
      </c>
      <c r="W145" s="141">
        <v>2.4401000000000002</v>
      </c>
      <c r="X145" s="159">
        <v>3.0406</v>
      </c>
      <c r="Y145" s="141">
        <v>0.60050000000000003</v>
      </c>
      <c r="Z145" s="141">
        <v>0.30514000000000002</v>
      </c>
      <c r="AA145" s="141">
        <v>0.30520000000000003</v>
      </c>
      <c r="AB145" s="141">
        <v>0.30518000000000001</v>
      </c>
      <c r="AC145" s="160">
        <v>6.0600000000000003E-5</v>
      </c>
      <c r="AD145" s="141">
        <v>0.34144999999999998</v>
      </c>
      <c r="AE145" s="141">
        <v>0.41992000000000002</v>
      </c>
      <c r="AF145" s="141">
        <v>2.8059999999999999E-4</v>
      </c>
      <c r="AG145" s="141">
        <v>0.68725999999999998</v>
      </c>
      <c r="AH145" s="141">
        <v>1.5139999999999999E-4</v>
      </c>
      <c r="AI145" s="141">
        <v>150</v>
      </c>
      <c r="AJ145" s="141">
        <v>0.30265999999999998</v>
      </c>
      <c r="AK145" s="141">
        <v>0.30292000000000002</v>
      </c>
      <c r="AL145" s="141">
        <v>0.30273</v>
      </c>
      <c r="AM145" s="141">
        <v>2.5792000000000002E-4</v>
      </c>
      <c r="AN145" s="141">
        <v>0.31420999999999999</v>
      </c>
      <c r="AO145" s="141">
        <v>1.3379000000000001</v>
      </c>
      <c r="AP145" s="160">
        <v>1.8E-5</v>
      </c>
      <c r="AQ145" s="141">
        <v>1.3915999999999999</v>
      </c>
      <c r="AR145" s="160">
        <v>1.5099999999999999E-5</v>
      </c>
      <c r="AS145" s="141">
        <v>7.1790000000000005E-4</v>
      </c>
      <c r="AT145" s="141">
        <v>1.4044E-4</v>
      </c>
      <c r="AU145" s="141">
        <v>1.3338E-3</v>
      </c>
      <c r="AV145" s="141">
        <v>3.9281E-4</v>
      </c>
      <c r="AW145" s="141">
        <v>1.3664999999999999E-4</v>
      </c>
      <c r="AX145" s="160">
        <v>8.6299999999999997E-5</v>
      </c>
      <c r="AY145" s="160">
        <v>4.0899999999999998E-5</v>
      </c>
      <c r="AZ145" s="160">
        <v>4.2599999999999999E-5</v>
      </c>
      <c r="BA145" s="160">
        <v>5.1999999999999997E-5</v>
      </c>
      <c r="BB145" s="160">
        <v>3.54E-5</v>
      </c>
      <c r="BC145" s="141">
        <v>1.0970000000000001E-3</v>
      </c>
      <c r="BD145" s="141">
        <v>1.2993E-3</v>
      </c>
      <c r="BE145" s="141">
        <v>2.4451E-3</v>
      </c>
      <c r="BF145" s="141">
        <v>3.2322000000000002E-3</v>
      </c>
      <c r="BG145" s="141">
        <v>2.5470000000000001E-4</v>
      </c>
      <c r="BH145" s="141">
        <v>3.2297000000000001E-4</v>
      </c>
      <c r="BI145" s="160">
        <v>8.9800000000000001E-5</v>
      </c>
      <c r="BJ145" s="160">
        <v>8.2999999999999998E-5</v>
      </c>
      <c r="BK145" s="160">
        <v>5.3900000000000002E-5</v>
      </c>
      <c r="BL145" s="160">
        <v>3.6699999999999998E-5</v>
      </c>
      <c r="BM145" s="141">
        <v>0.98170000000000002</v>
      </c>
      <c r="BN145" s="141">
        <v>4.8401E-2</v>
      </c>
      <c r="BO145" s="141">
        <v>3.6502E-2</v>
      </c>
      <c r="BP145" s="141">
        <v>3.4951999999999997E-2</v>
      </c>
      <c r="BQ145" s="141">
        <v>3.5727000000000002E-2</v>
      </c>
      <c r="BR145" s="141">
        <v>1.0822E-2</v>
      </c>
      <c r="BS145" s="141">
        <v>1.0964E-3</v>
      </c>
      <c r="BT145" s="141">
        <v>0.94596999999999998</v>
      </c>
      <c r="BU145" s="141">
        <v>4.9596000000000001E-2</v>
      </c>
      <c r="BV145" s="141">
        <v>40.293999999999997</v>
      </c>
      <c r="BW145" s="141">
        <v>24.998000000000001</v>
      </c>
      <c r="BX145" s="141">
        <v>27.478000000000002</v>
      </c>
      <c r="BY145" s="141">
        <v>0.47217999999999999</v>
      </c>
      <c r="BZ145" s="141">
        <v>0.2</v>
      </c>
      <c r="CA145" s="141">
        <v>6</v>
      </c>
      <c r="CB145" s="141">
        <v>207.35</v>
      </c>
      <c r="CC145" s="141">
        <v>0.33</v>
      </c>
      <c r="CD145" s="141">
        <v>7</v>
      </c>
      <c r="CE145" s="141">
        <v>30</v>
      </c>
      <c r="CF145" s="141">
        <v>0</v>
      </c>
      <c r="CG145" s="141">
        <v>7</v>
      </c>
      <c r="CH145" s="141">
        <v>45</v>
      </c>
      <c r="CI145" s="141">
        <v>50</v>
      </c>
      <c r="CJ145" s="141">
        <v>562.04</v>
      </c>
      <c r="CK145" s="141">
        <v>1</v>
      </c>
      <c r="CL145" s="111">
        <f t="shared" si="140"/>
        <v>0.3092159126692558</v>
      </c>
      <c r="CM145" s="111">
        <v>50.4086</v>
      </c>
      <c r="CN145" s="111">
        <v>58.034300000000002</v>
      </c>
      <c r="CO145" s="141">
        <v>5</v>
      </c>
      <c r="CP145" s="141">
        <v>7</v>
      </c>
      <c r="CQ145" s="141">
        <v>3</v>
      </c>
      <c r="CT145" s="155"/>
      <c r="DA145" s="155"/>
      <c r="DC145" s="155"/>
    </row>
    <row r="146" spans="1:107">
      <c r="A146" s="56">
        <v>40537</v>
      </c>
      <c r="B146" s="1">
        <v>38</v>
      </c>
      <c r="C146" s="1">
        <v>158</v>
      </c>
      <c r="D146" s="210">
        <v>26</v>
      </c>
      <c r="E146" s="222">
        <v>18</v>
      </c>
      <c r="F146" s="222">
        <v>-2</v>
      </c>
      <c r="G146" s="222">
        <v>-4</v>
      </c>
      <c r="H146" s="222">
        <f t="shared" si="139"/>
        <v>18.547236990991408</v>
      </c>
      <c r="I146" s="1">
        <v>33</v>
      </c>
      <c r="J146" s="27" t="s">
        <v>94</v>
      </c>
      <c r="K146" s="1">
        <v>1603.3</v>
      </c>
      <c r="L146" s="4">
        <v>74</v>
      </c>
      <c r="M146" s="44">
        <f t="shared" si="138"/>
        <v>6.8842076277020512</v>
      </c>
      <c r="N146" s="35">
        <v>0.35859000000000002</v>
      </c>
      <c r="O146" s="4">
        <v>0.10918</v>
      </c>
      <c r="P146" s="1">
        <v>0.58833999999999997</v>
      </c>
      <c r="Q146" s="1">
        <v>0.21836</v>
      </c>
      <c r="R146" s="1">
        <v>8.3035999999999999E-2</v>
      </c>
      <c r="S146" s="1">
        <v>5.0497E-2</v>
      </c>
      <c r="T146" s="1">
        <v>0.11376</v>
      </c>
      <c r="U146" s="1">
        <v>7.0430000000000006E-2</v>
      </c>
      <c r="V146" s="1">
        <v>7.9508000000000001</v>
      </c>
      <c r="W146" s="1">
        <v>5.2595000000000001</v>
      </c>
      <c r="X146" s="44">
        <v>6.6051000000000002</v>
      </c>
      <c r="Y146" s="1">
        <v>1.3456999999999999</v>
      </c>
      <c r="Z146" s="1">
        <v>0.14383000000000001</v>
      </c>
      <c r="AA146" s="1">
        <v>0.14745</v>
      </c>
      <c r="AB146" s="1">
        <v>0.14526</v>
      </c>
      <c r="AC146" s="1">
        <v>3.6166000000000002E-3</v>
      </c>
      <c r="AD146" s="1">
        <v>15.182</v>
      </c>
      <c r="AE146" s="1">
        <v>0.15015000000000001</v>
      </c>
      <c r="AF146" s="1">
        <v>0.30074000000000001</v>
      </c>
      <c r="AG146" s="1">
        <v>0.15991</v>
      </c>
      <c r="AH146" s="1">
        <v>1.8469</v>
      </c>
      <c r="AI146" s="1">
        <v>120</v>
      </c>
      <c r="AJ146" s="1">
        <v>0.22694</v>
      </c>
      <c r="AK146" s="1">
        <v>0.23962</v>
      </c>
      <c r="AL146" s="1">
        <v>0.23438000000000001</v>
      </c>
      <c r="AM146" s="1">
        <v>1.2676E-2</v>
      </c>
      <c r="AN146" s="1">
        <v>1.0337000000000001</v>
      </c>
      <c r="AO146" s="1">
        <v>0.24414</v>
      </c>
      <c r="AP146" s="1">
        <v>0.40803</v>
      </c>
      <c r="AQ146" s="1">
        <v>0.28320000000000001</v>
      </c>
      <c r="AR146" s="1">
        <v>2.9627000000000001E-2</v>
      </c>
      <c r="AS146" s="1">
        <v>4.3150000000000004</v>
      </c>
      <c r="AT146" s="1">
        <v>4.8533999999999997</v>
      </c>
      <c r="AU146" s="1">
        <v>8.2421999999999995E-2</v>
      </c>
      <c r="AV146" s="1">
        <v>2.6492999999999999E-2</v>
      </c>
      <c r="AW146" s="1">
        <v>2.7813000000000001E-2</v>
      </c>
      <c r="AX146" s="1">
        <v>9.3968000000000003E-3</v>
      </c>
      <c r="AY146" s="1">
        <v>5.2693999999999996E-3</v>
      </c>
      <c r="AZ146" s="1">
        <v>7.0768999999999997E-3</v>
      </c>
      <c r="BA146" s="1">
        <v>3.7314000000000002E-3</v>
      </c>
      <c r="BB146" s="1">
        <v>3.1386000000000001E-3</v>
      </c>
      <c r="BC146" s="1">
        <v>0.19756000000000001</v>
      </c>
      <c r="BD146" s="1">
        <v>0.14593999999999999</v>
      </c>
      <c r="BE146" s="1">
        <v>0.18015999999999999</v>
      </c>
      <c r="BF146" s="1">
        <v>0.12912000000000001</v>
      </c>
      <c r="BG146" s="1">
        <v>1.4782E-2</v>
      </c>
      <c r="BH146" s="1">
        <v>8.5144999999999995E-3</v>
      </c>
      <c r="BI146" s="1">
        <v>2.6554999999999999E-3</v>
      </c>
      <c r="BJ146" s="1">
        <v>1.9567E-3</v>
      </c>
      <c r="BK146" s="1">
        <v>2.8130999999999998E-3</v>
      </c>
      <c r="BL146" s="1">
        <v>3.5195000000000001E-3</v>
      </c>
      <c r="BM146" s="1">
        <v>5.2693000000000003</v>
      </c>
      <c r="BN146" s="1">
        <v>7.5228000000000002</v>
      </c>
      <c r="BO146" s="1">
        <v>6.0156999999999998</v>
      </c>
      <c r="BP146" s="1">
        <v>7.3578999999999999</v>
      </c>
      <c r="BQ146" s="1">
        <v>6.6867999999999999</v>
      </c>
      <c r="BR146" s="1">
        <v>22.594999999999999</v>
      </c>
      <c r="BS146" s="1">
        <v>0.94908999999999999</v>
      </c>
      <c r="BT146" s="1">
        <v>-1.4175</v>
      </c>
      <c r="BU146" s="1">
        <v>23.814</v>
      </c>
      <c r="BV146" s="1">
        <v>7.0853000000000002</v>
      </c>
      <c r="BW146" s="1">
        <v>5.0479000000000003</v>
      </c>
      <c r="BX146" s="1">
        <v>0.78802000000000005</v>
      </c>
      <c r="BY146" s="1">
        <v>0.34517999999999999</v>
      </c>
      <c r="BZ146" s="1">
        <v>0.2</v>
      </c>
      <c r="CA146" s="1">
        <v>2</v>
      </c>
      <c r="CB146" s="1">
        <v>71.608999999999995</v>
      </c>
      <c r="CC146" s="1">
        <v>0.33200000000000002</v>
      </c>
      <c r="CD146" s="1">
        <v>0</v>
      </c>
      <c r="CE146" s="1">
        <v>30</v>
      </c>
      <c r="CF146" s="1">
        <v>0</v>
      </c>
      <c r="CG146" s="1">
        <v>0</v>
      </c>
      <c r="CH146" s="1">
        <v>59</v>
      </c>
      <c r="CI146" s="1">
        <v>24</v>
      </c>
      <c r="CJ146" s="1">
        <v>559.79999999999995</v>
      </c>
      <c r="CK146" s="27">
        <v>1</v>
      </c>
      <c r="CL146" s="48">
        <f t="shared" si="140"/>
        <v>-1.9873320442262879E-2</v>
      </c>
      <c r="CM146" s="9">
        <v>35.3078</v>
      </c>
      <c r="CN146" s="9">
        <v>140.31379999999999</v>
      </c>
      <c r="CO146" s="1">
        <v>23</v>
      </c>
      <c r="CP146" s="1">
        <v>24</v>
      </c>
      <c r="CQ146" s="1">
        <v>0</v>
      </c>
      <c r="CR146" s="1">
        <v>14.03</v>
      </c>
      <c r="CS146" s="27">
        <v>255.7</v>
      </c>
      <c r="CT146" s="27" t="s">
        <v>87</v>
      </c>
      <c r="CU146" s="71">
        <v>4.1782407407407407E-2</v>
      </c>
      <c r="CV146" s="1">
        <v>-317</v>
      </c>
      <c r="CW146" s="1">
        <v>70.900000000000006</v>
      </c>
      <c r="CX146" s="27">
        <v>5.5</v>
      </c>
      <c r="CY146" s="1">
        <v>338.1</v>
      </c>
      <c r="CZ146" s="1">
        <v>-38.9</v>
      </c>
      <c r="DA146" s="27" t="s">
        <v>88</v>
      </c>
      <c r="DB146" s="1">
        <v>1.1000000000000001</v>
      </c>
      <c r="DC146" s="27">
        <v>-34.28</v>
      </c>
    </row>
    <row r="147" spans="1:107">
      <c r="A147" s="26" t="s">
        <v>111</v>
      </c>
      <c r="E147" s="4"/>
      <c r="F147" s="4"/>
      <c r="G147" s="4"/>
      <c r="H147" s="4"/>
      <c r="I147" s="1">
        <v>33</v>
      </c>
      <c r="J147" s="27" t="s">
        <v>119</v>
      </c>
      <c r="K147" s="1">
        <v>1679.8</v>
      </c>
      <c r="L147" s="4">
        <v>179.1</v>
      </c>
      <c r="M147" s="44">
        <f t="shared" si="138"/>
        <v>3.1387319522912742</v>
      </c>
      <c r="N147" s="35">
        <v>0.43386999999999998</v>
      </c>
      <c r="O147" s="4">
        <v>7.1587999999999999E-2</v>
      </c>
      <c r="P147" s="1">
        <v>0.61367000000000005</v>
      </c>
      <c r="Q147" s="1">
        <v>0.14318</v>
      </c>
      <c r="R147" s="1">
        <v>3.1787999999999997E-2</v>
      </c>
      <c r="S147" s="1">
        <v>1.9140000000000001E-2</v>
      </c>
      <c r="T147" s="1">
        <v>3.9113000000000002E-2</v>
      </c>
      <c r="U147" s="1">
        <v>2.3345000000000001E-2</v>
      </c>
      <c r="V147" s="1">
        <v>2.2997999999999998</v>
      </c>
      <c r="W147" s="1">
        <v>3.2216999999999998</v>
      </c>
      <c r="X147" s="44">
        <v>2.7606999999999999</v>
      </c>
      <c r="Y147" s="1">
        <v>0.46096999999999999</v>
      </c>
      <c r="Z147" s="1">
        <v>0.31828000000000001</v>
      </c>
      <c r="AA147" s="1">
        <v>0.31936999999999999</v>
      </c>
      <c r="AB147" s="1">
        <v>0.31859999999999999</v>
      </c>
      <c r="AC147" s="1">
        <v>1.0877E-3</v>
      </c>
      <c r="AD147" s="1">
        <v>1.0599000000000001</v>
      </c>
      <c r="AE147" s="1">
        <v>0.32593</v>
      </c>
      <c r="AF147" s="1">
        <v>7.7974000000000002E-2</v>
      </c>
      <c r="AG147" s="1">
        <v>0.33324999999999999</v>
      </c>
      <c r="AH147" s="1">
        <v>8.3709000000000006E-2</v>
      </c>
      <c r="AI147" s="1">
        <v>150</v>
      </c>
      <c r="AJ147" s="1">
        <v>0.35119</v>
      </c>
      <c r="AK147" s="1">
        <v>0.35297000000000001</v>
      </c>
      <c r="AL147" s="1">
        <v>0.35155999999999998</v>
      </c>
      <c r="AM147" s="1">
        <v>1.7783E-3</v>
      </c>
      <c r="AN147" s="1">
        <v>1.6152</v>
      </c>
      <c r="AO147" s="1">
        <v>0.36620999999999998</v>
      </c>
      <c r="AP147" s="1">
        <v>4.7287999999999997E-2</v>
      </c>
      <c r="AQ147" s="1">
        <v>0.54198999999999997</v>
      </c>
      <c r="AR147" s="1">
        <v>4.6540000000000002E-3</v>
      </c>
      <c r="AS147" s="1">
        <v>4.6868E-2</v>
      </c>
      <c r="AT147" s="1">
        <v>3.9745000000000003E-2</v>
      </c>
      <c r="AU147" s="1">
        <v>0.51707000000000003</v>
      </c>
      <c r="AV147" s="1">
        <v>0.43092999999999998</v>
      </c>
      <c r="AW147" s="1">
        <v>7.5278999999999997E-3</v>
      </c>
      <c r="AX147" s="1">
        <v>3.4805999999999999E-3</v>
      </c>
      <c r="AY147" s="1">
        <v>5.0252000000000001E-4</v>
      </c>
      <c r="AZ147" s="1">
        <v>3.4110999999999999E-4</v>
      </c>
      <c r="BA147" s="1">
        <v>1.6208999999999999E-4</v>
      </c>
      <c r="BB147" s="1">
        <v>2.1791000000000001E-4</v>
      </c>
      <c r="BC147" s="1">
        <v>3.2121999999999998E-2</v>
      </c>
      <c r="BD147" s="1">
        <v>2.7895E-2</v>
      </c>
      <c r="BE147" s="1">
        <v>0.39489000000000002</v>
      </c>
      <c r="BF147" s="1">
        <v>0.37390000000000001</v>
      </c>
      <c r="BG147" s="1">
        <v>1.0636E-2</v>
      </c>
      <c r="BH147" s="1">
        <v>1.7498E-2</v>
      </c>
      <c r="BI147" s="1">
        <v>1.0418999999999999E-3</v>
      </c>
      <c r="BJ147" s="1">
        <v>1.2616000000000001E-3</v>
      </c>
      <c r="BK147" s="1">
        <v>3.347E-4</v>
      </c>
      <c r="BL147" s="1">
        <v>3.2253000000000002E-4</v>
      </c>
      <c r="BM147" s="1">
        <v>3.8488000000000002</v>
      </c>
      <c r="BN147" s="1">
        <v>0.60428000000000004</v>
      </c>
      <c r="BO147" s="1">
        <v>0.68196000000000001</v>
      </c>
      <c r="BP147" s="1">
        <v>0.91564999999999996</v>
      </c>
      <c r="BQ147" s="1">
        <v>0.79881000000000002</v>
      </c>
      <c r="BR147" s="1">
        <v>8.7725999999999998E-2</v>
      </c>
      <c r="BS147" s="1">
        <v>0.16525000000000001</v>
      </c>
      <c r="BT147" s="1">
        <v>3.05</v>
      </c>
      <c r="BU147" s="1">
        <v>0.61062000000000005</v>
      </c>
      <c r="BV147" s="1">
        <v>19.305</v>
      </c>
      <c r="BW147" s="1">
        <v>12.465999999999999</v>
      </c>
      <c r="BX147" s="1">
        <v>4.8181000000000003</v>
      </c>
      <c r="BY147" s="1">
        <v>0.31358000000000003</v>
      </c>
      <c r="BZ147" s="1">
        <v>0.3</v>
      </c>
      <c r="CA147" s="1">
        <v>3</v>
      </c>
      <c r="CB147" s="1">
        <v>178.42</v>
      </c>
      <c r="CC147" s="1">
        <v>0.33100000000000002</v>
      </c>
      <c r="CD147" s="1">
        <v>0</v>
      </c>
      <c r="CE147" s="1">
        <v>30</v>
      </c>
      <c r="CF147" s="1">
        <v>0</v>
      </c>
      <c r="CG147" s="1">
        <v>0</v>
      </c>
      <c r="CH147" s="1">
        <v>58</v>
      </c>
      <c r="CI147" s="1">
        <v>16</v>
      </c>
      <c r="CJ147" s="1">
        <v>543.66999999999996</v>
      </c>
      <c r="CK147" s="27">
        <v>1</v>
      </c>
      <c r="CL147" s="9">
        <f t="shared" si="140"/>
        <v>-2.08040225899138E-2</v>
      </c>
      <c r="CM147" s="9">
        <v>53.105800000000002</v>
      </c>
      <c r="CN147" s="9">
        <v>157.7139</v>
      </c>
      <c r="CO147" s="1">
        <v>23</v>
      </c>
      <c r="CP147" s="1">
        <v>24</v>
      </c>
      <c r="CQ147" s="1">
        <v>0</v>
      </c>
      <c r="CR147" s="1">
        <v>13.1</v>
      </c>
      <c r="CS147" s="1">
        <v>1.9</v>
      </c>
      <c r="CT147" s="27" t="s">
        <v>87</v>
      </c>
      <c r="CU147" s="71">
        <v>3.9120370370370368E-2</v>
      </c>
      <c r="CV147" s="1">
        <v>-197</v>
      </c>
      <c r="CW147" s="27">
        <v>179.7</v>
      </c>
      <c r="CX147" s="1">
        <v>-2.7</v>
      </c>
      <c r="CY147" s="1">
        <v>334.6</v>
      </c>
      <c r="CZ147" s="1">
        <v>-42.3</v>
      </c>
      <c r="DA147" s="27" t="s">
        <v>88</v>
      </c>
      <c r="DB147" s="1">
        <v>18.399999999999999</v>
      </c>
      <c r="DC147" s="27">
        <v>-21.475999999999999</v>
      </c>
    </row>
    <row r="148" spans="1:107">
      <c r="E148" s="4"/>
      <c r="F148" s="4"/>
      <c r="G148" s="4"/>
      <c r="H148" s="4"/>
      <c r="I148" s="1">
        <v>33</v>
      </c>
      <c r="J148" s="27" t="s">
        <v>45</v>
      </c>
      <c r="K148" s="1">
        <v>2275.6999999999998</v>
      </c>
      <c r="L148" s="4">
        <v>98.6</v>
      </c>
      <c r="M148" s="44">
        <f t="shared" si="138"/>
        <v>3.2637075718015667</v>
      </c>
      <c r="N148" s="35">
        <v>0.48141</v>
      </c>
      <c r="O148" s="4">
        <v>8.2395999999999997E-2</v>
      </c>
      <c r="P148" s="1">
        <v>0.74206000000000005</v>
      </c>
      <c r="Q148" s="1">
        <v>0.16478999999999999</v>
      </c>
      <c r="R148" s="1">
        <v>1.9328999999999999E-2</v>
      </c>
      <c r="S148" s="1">
        <v>1.1322E-2</v>
      </c>
      <c r="T148" s="1">
        <v>3.3791000000000002E-2</v>
      </c>
      <c r="U148" s="1">
        <v>2.0039999999999999E-2</v>
      </c>
      <c r="V148" s="1">
        <v>3.0788000000000002</v>
      </c>
      <c r="W148" s="1">
        <v>3.6558999999999999</v>
      </c>
      <c r="X148" s="44">
        <v>3.3673000000000002</v>
      </c>
      <c r="Y148" s="1">
        <v>0.28855999999999998</v>
      </c>
      <c r="Z148" s="1">
        <v>0.30623</v>
      </c>
      <c r="AA148" s="1">
        <v>0.30681999999999998</v>
      </c>
      <c r="AB148" s="1">
        <v>0.30640000000000001</v>
      </c>
      <c r="AC148" s="1">
        <v>5.9170000000000002E-4</v>
      </c>
      <c r="AD148" s="1">
        <v>2.5251000000000001</v>
      </c>
      <c r="AE148" s="1">
        <v>0.31494</v>
      </c>
      <c r="AF148" s="1">
        <v>2.5724E-2</v>
      </c>
      <c r="AG148" s="1">
        <v>0.33324999999999999</v>
      </c>
      <c r="AH148" s="1">
        <v>9.4862999999999996E-3</v>
      </c>
      <c r="AI148" s="1">
        <v>150</v>
      </c>
      <c r="AJ148" s="1">
        <v>0.30742999999999998</v>
      </c>
      <c r="AK148" s="1">
        <v>0.30784</v>
      </c>
      <c r="AL148" s="1">
        <v>0.30762</v>
      </c>
      <c r="AM148" s="1">
        <v>4.1251999999999999E-4</v>
      </c>
      <c r="AN148" s="1">
        <v>3.9397000000000002</v>
      </c>
      <c r="AO148" s="1">
        <v>0.36132999999999998</v>
      </c>
      <c r="AP148" s="1">
        <v>1.5975E-2</v>
      </c>
      <c r="AQ148" s="1">
        <v>0.38574000000000003</v>
      </c>
      <c r="AR148" s="1">
        <v>1.2184E-2</v>
      </c>
      <c r="AS148" s="1">
        <v>2.9250999999999999E-2</v>
      </c>
      <c r="AT148" s="1">
        <v>1.6931000000000002E-2</v>
      </c>
      <c r="AU148" s="1">
        <v>3.5097000000000003E-2</v>
      </c>
      <c r="AV148" s="1">
        <v>2.7622000000000001E-2</v>
      </c>
      <c r="AW148" s="1">
        <v>1.2409999999999999E-3</v>
      </c>
      <c r="AX148" s="1">
        <v>1.6816999999999999E-3</v>
      </c>
      <c r="AY148" s="1">
        <v>1.1375999999999999E-3</v>
      </c>
      <c r="AZ148" s="1">
        <v>8.7892999999999999E-4</v>
      </c>
      <c r="BA148" s="1">
        <v>1.5087E-4</v>
      </c>
      <c r="BB148" s="2">
        <v>3.8099999999999998E-5</v>
      </c>
      <c r="BC148" s="1">
        <v>3.9475999999999997E-2</v>
      </c>
      <c r="BD148" s="1">
        <v>5.2692000000000003E-2</v>
      </c>
      <c r="BE148" s="1">
        <v>6.7669000000000007E-2</v>
      </c>
      <c r="BF148" s="1">
        <v>7.2888999999999995E-2</v>
      </c>
      <c r="BG148" s="1">
        <v>3.1782999999999998E-3</v>
      </c>
      <c r="BH148" s="1">
        <v>3.4323000000000001E-3</v>
      </c>
      <c r="BI148" s="1">
        <v>7.3300999999999998E-4</v>
      </c>
      <c r="BJ148" s="1">
        <v>9.1735999999999999E-4</v>
      </c>
      <c r="BK148" s="1">
        <v>3.0221000000000002E-4</v>
      </c>
      <c r="BL148" s="1">
        <v>3.7236000000000002E-4</v>
      </c>
      <c r="BM148" s="1">
        <v>4.2058</v>
      </c>
      <c r="BN148" s="1">
        <v>1.4431</v>
      </c>
      <c r="BO148" s="1">
        <v>0.25398999999999999</v>
      </c>
      <c r="BP148" s="1">
        <v>0.79003000000000001</v>
      </c>
      <c r="BQ148" s="1">
        <v>0.52200999999999997</v>
      </c>
      <c r="BR148" s="1">
        <v>0.19475999999999999</v>
      </c>
      <c r="BS148" s="1">
        <v>0.37902999999999998</v>
      </c>
      <c r="BT148" s="1">
        <v>3.6838000000000002</v>
      </c>
      <c r="BU148" s="1">
        <v>1.4561999999999999</v>
      </c>
      <c r="BV148" s="1">
        <v>38.390999999999998</v>
      </c>
      <c r="BW148" s="1">
        <v>24.048999999999999</v>
      </c>
      <c r="BX148" s="1">
        <v>8.0569000000000006</v>
      </c>
      <c r="BY148" s="1">
        <v>0.34171000000000001</v>
      </c>
      <c r="BZ148" s="1">
        <v>0.25</v>
      </c>
      <c r="CA148" s="1">
        <v>3</v>
      </c>
      <c r="CB148" s="1">
        <v>93.239000000000004</v>
      </c>
      <c r="CC148" s="1">
        <v>0.32</v>
      </c>
      <c r="CD148" s="1">
        <v>1</v>
      </c>
      <c r="CE148" s="1">
        <v>0</v>
      </c>
      <c r="CF148" s="1">
        <v>0</v>
      </c>
      <c r="CG148" s="1">
        <v>1</v>
      </c>
      <c r="CH148" s="1">
        <v>33</v>
      </c>
      <c r="CI148" s="1">
        <v>35</v>
      </c>
      <c r="CJ148" s="1">
        <v>610.41</v>
      </c>
      <c r="CK148" s="27">
        <v>1</v>
      </c>
      <c r="CL148" s="9">
        <f t="shared" si="140"/>
        <v>-2.8943720190779013E-2</v>
      </c>
      <c r="CM148" s="9">
        <v>44.1999</v>
      </c>
      <c r="CN148" s="9">
        <v>131.97730000000001</v>
      </c>
      <c r="CO148" s="1">
        <v>23</v>
      </c>
      <c r="CP148" s="1">
        <v>24</v>
      </c>
      <c r="CQ148" s="1">
        <v>0</v>
      </c>
      <c r="CR148" s="1">
        <v>19</v>
      </c>
      <c r="CS148" s="1">
        <v>290.89999999999998</v>
      </c>
      <c r="CT148" s="27" t="s">
        <v>87</v>
      </c>
      <c r="CU148" s="71">
        <v>6.4525462962962965E-2</v>
      </c>
      <c r="CV148" s="1">
        <v>-227</v>
      </c>
      <c r="CW148" s="1">
        <v>91.3</v>
      </c>
      <c r="CX148" s="1">
        <v>-2.7</v>
      </c>
      <c r="CY148" s="1">
        <v>345.5</v>
      </c>
      <c r="CZ148" s="1">
        <v>-57.3</v>
      </c>
      <c r="DA148" s="27" t="s">
        <v>88</v>
      </c>
      <c r="DB148" s="1">
        <v>28.8</v>
      </c>
      <c r="DC148" s="27">
        <v>-37.561999999999998</v>
      </c>
    </row>
    <row r="149" spans="1:107" s="63" customFormat="1">
      <c r="A149" s="75"/>
      <c r="E149" s="95"/>
      <c r="F149" s="95"/>
      <c r="G149" s="95"/>
      <c r="H149" s="95"/>
      <c r="I149" s="63">
        <v>33</v>
      </c>
      <c r="J149" s="66" t="s">
        <v>56</v>
      </c>
      <c r="K149" s="63">
        <v>4127.2</v>
      </c>
      <c r="L149" s="63">
        <v>31.3</v>
      </c>
      <c r="M149" s="76">
        <f t="shared" si="138"/>
        <v>11.702887102248125</v>
      </c>
      <c r="N149" s="63">
        <v>1.4655</v>
      </c>
      <c r="O149" s="63">
        <v>0.38405</v>
      </c>
      <c r="P149" s="63">
        <v>2.3153999999999999</v>
      </c>
      <c r="Q149" s="63">
        <v>0.7681</v>
      </c>
      <c r="R149" s="63">
        <v>0.23597000000000001</v>
      </c>
      <c r="S149" s="63">
        <v>0.1444</v>
      </c>
      <c r="T149" s="63">
        <v>0.24390000000000001</v>
      </c>
      <c r="U149" s="63">
        <v>0.14743999999999999</v>
      </c>
      <c r="V149" s="63">
        <v>11.507</v>
      </c>
      <c r="W149" s="63">
        <v>13.475</v>
      </c>
      <c r="X149" s="76">
        <v>12.491</v>
      </c>
      <c r="Y149" s="63">
        <v>0.98368999999999995</v>
      </c>
      <c r="Z149" s="63">
        <v>8.1362000000000004E-2</v>
      </c>
      <c r="AA149" s="63">
        <v>8.5899000000000003E-2</v>
      </c>
      <c r="AB149" s="63">
        <v>8.5448999999999997E-2</v>
      </c>
      <c r="AC149" s="63">
        <v>4.5373000000000002E-3</v>
      </c>
      <c r="AD149" s="63">
        <v>33.408999999999999</v>
      </c>
      <c r="AE149" s="63">
        <v>9.3993999999999994E-2</v>
      </c>
      <c r="AF149" s="63">
        <v>3.8439000000000001</v>
      </c>
      <c r="AG149" s="63">
        <v>9.8877000000000007E-2</v>
      </c>
      <c r="AH149" s="63">
        <v>1.8469</v>
      </c>
      <c r="AI149" s="63">
        <v>60</v>
      </c>
      <c r="AJ149" s="63" t="s">
        <v>42</v>
      </c>
      <c r="AK149" s="63" t="s">
        <v>42</v>
      </c>
      <c r="AL149" s="63">
        <v>3.9063000000000001E-2</v>
      </c>
      <c r="AM149" s="63" t="s">
        <v>42</v>
      </c>
      <c r="AN149" s="63">
        <v>229.23</v>
      </c>
      <c r="AO149" s="63">
        <v>0.13672000000000001</v>
      </c>
      <c r="AP149" s="63">
        <v>0.31849</v>
      </c>
      <c r="AQ149" s="63">
        <v>0.19531000000000001</v>
      </c>
      <c r="AR149" s="63">
        <v>0.69084999999999996</v>
      </c>
      <c r="AS149" s="63">
        <v>3.6366000000000001</v>
      </c>
      <c r="AT149" s="63">
        <v>0.55637999999999999</v>
      </c>
      <c r="AU149" s="63">
        <v>0.16849</v>
      </c>
      <c r="AV149" s="63">
        <v>1.2303E-2</v>
      </c>
      <c r="AW149" s="63">
        <v>1.0737E-2</v>
      </c>
      <c r="AX149" s="63">
        <v>8.6470000000000004E-4</v>
      </c>
      <c r="AY149" s="63">
        <v>1.6171E-3</v>
      </c>
      <c r="AZ149" s="63">
        <v>1.9769000000000002E-3</v>
      </c>
      <c r="BA149" s="63">
        <v>7.0099999999999996E-5</v>
      </c>
      <c r="BB149" s="63">
        <v>1.42E-5</v>
      </c>
      <c r="BC149" s="63">
        <v>240.69</v>
      </c>
      <c r="BD149" s="63">
        <v>130.13999999999999</v>
      </c>
      <c r="BE149" s="63">
        <v>0.20363999999999999</v>
      </c>
      <c r="BF149" s="63">
        <v>0.20232</v>
      </c>
      <c r="BG149" s="63">
        <v>1.2139E-2</v>
      </c>
      <c r="BH149" s="63">
        <v>1.0078E-2</v>
      </c>
      <c r="BI149" s="63">
        <v>1.2721E-3</v>
      </c>
      <c r="BJ149" s="63">
        <v>1.0774999999999999E-3</v>
      </c>
      <c r="BK149" s="63">
        <v>5.6612999999999998E-4</v>
      </c>
      <c r="BL149" s="63">
        <v>5.2605000000000002E-4</v>
      </c>
      <c r="BM149" s="63">
        <v>76.864999999999995</v>
      </c>
      <c r="BN149" s="63">
        <v>11.666</v>
      </c>
      <c r="BO149" s="63">
        <v>41.661999999999999</v>
      </c>
      <c r="BP149" s="63">
        <v>39.96</v>
      </c>
      <c r="BQ149" s="63">
        <v>40.811</v>
      </c>
      <c r="BR149" s="63">
        <v>20.745000000000001</v>
      </c>
      <c r="BS149" s="63">
        <v>1.2036</v>
      </c>
      <c r="BT149" s="63">
        <v>36.054000000000002</v>
      </c>
      <c r="BU149" s="63">
        <v>23.800999999999998</v>
      </c>
      <c r="BV149" s="63">
        <v>9.8122000000000007</v>
      </c>
      <c r="BW149" s="63">
        <v>6.83</v>
      </c>
      <c r="BX149" s="63">
        <v>1.8834</v>
      </c>
      <c r="BY149" s="63">
        <v>0.32190999999999997</v>
      </c>
      <c r="BZ149" s="63">
        <v>0.06</v>
      </c>
      <c r="CA149" s="63">
        <v>1</v>
      </c>
      <c r="CB149" s="63">
        <v>35.700000000000003</v>
      </c>
      <c r="CC149" s="63">
        <v>0.38500000000000001</v>
      </c>
      <c r="CD149" s="63">
        <v>3</v>
      </c>
      <c r="CE149" s="63">
        <v>20</v>
      </c>
      <c r="CF149" s="63">
        <v>0</v>
      </c>
      <c r="CG149" s="63">
        <v>3</v>
      </c>
      <c r="CH149" s="63">
        <v>39</v>
      </c>
      <c r="CI149" s="63">
        <v>50</v>
      </c>
      <c r="CJ149" s="63">
        <v>649.39</v>
      </c>
      <c r="CK149" s="63">
        <v>1</v>
      </c>
      <c r="CL149" s="9">
        <f t="shared" si="140"/>
        <v>-5.8088669950738914E-2</v>
      </c>
      <c r="CM149" s="63">
        <v>7.5354700000000001</v>
      </c>
      <c r="CN149" s="63">
        <v>134.54701</v>
      </c>
      <c r="CO149" s="63">
        <v>23</v>
      </c>
      <c r="CP149" s="63">
        <v>24</v>
      </c>
      <c r="CQ149" s="63">
        <v>0</v>
      </c>
      <c r="CR149" s="63">
        <v>38.08</v>
      </c>
      <c r="CS149" s="63">
        <v>217.9</v>
      </c>
      <c r="CT149" s="66" t="s">
        <v>87</v>
      </c>
      <c r="CU149" s="63">
        <v>0.14849537037037039</v>
      </c>
      <c r="CV149" s="63">
        <v>213.2</v>
      </c>
      <c r="CW149" s="63">
        <v>35.6</v>
      </c>
      <c r="CX149" s="63">
        <v>7.2</v>
      </c>
      <c r="CY149" s="63">
        <v>286</v>
      </c>
      <c r="CZ149" s="63">
        <v>-80.900000000000006</v>
      </c>
      <c r="DA149" s="63" t="s">
        <v>88</v>
      </c>
      <c r="DB149" s="63">
        <v>8.6</v>
      </c>
      <c r="DC149" s="66">
        <v>-16.971</v>
      </c>
    </row>
    <row r="150" spans="1:107">
      <c r="E150" s="4"/>
      <c r="F150" s="4"/>
      <c r="G150" s="4"/>
      <c r="H150" s="4"/>
      <c r="I150" s="1">
        <v>33</v>
      </c>
      <c r="J150" s="27" t="s">
        <v>117</v>
      </c>
      <c r="K150" s="1">
        <v>4257</v>
      </c>
      <c r="L150" s="4">
        <v>85.3</v>
      </c>
      <c r="M150" s="44">
        <f t="shared" si="138"/>
        <v>2.3405500292568751</v>
      </c>
      <c r="N150" s="35">
        <v>1.5869000000000001E-2</v>
      </c>
      <c r="O150" s="4">
        <v>7.4837000000000002E-3</v>
      </c>
      <c r="P150" s="1">
        <v>2.3446000000000002E-2</v>
      </c>
      <c r="Q150" s="1">
        <v>1.4966999999999999E-2</v>
      </c>
      <c r="R150" s="1">
        <v>2.0639999999999999E-3</v>
      </c>
      <c r="S150" s="1">
        <v>1.2159E-3</v>
      </c>
      <c r="T150" s="1">
        <v>4.3449999999999999E-3</v>
      </c>
      <c r="U150" s="1">
        <v>2.5764999999999998E-3</v>
      </c>
      <c r="V150" s="1">
        <v>2.0108999999999999</v>
      </c>
      <c r="W150" s="1">
        <v>1.7972999999999999</v>
      </c>
      <c r="X150" s="44">
        <v>1.9040999999999999</v>
      </c>
      <c r="Y150" s="1">
        <v>0.10679</v>
      </c>
      <c r="Z150" s="1">
        <v>0.42703000000000002</v>
      </c>
      <c r="AA150" s="1">
        <v>0.42771999999999999</v>
      </c>
      <c r="AB150" s="1">
        <v>0.42725000000000002</v>
      </c>
      <c r="AC150" s="1">
        <v>6.9233000000000001E-4</v>
      </c>
      <c r="AD150" s="1">
        <v>2.3143999999999999E-3</v>
      </c>
      <c r="AE150" s="1">
        <v>0.43213000000000001</v>
      </c>
      <c r="AF150" s="1">
        <v>6.3115999999999997E-4</v>
      </c>
      <c r="AG150" s="1">
        <v>0.43579000000000001</v>
      </c>
      <c r="AH150" s="1">
        <v>5.7735000000000002E-4</v>
      </c>
      <c r="AI150" s="1">
        <v>120</v>
      </c>
      <c r="AJ150" s="1">
        <v>0.59118000000000004</v>
      </c>
      <c r="AK150" s="1">
        <v>0.60357000000000005</v>
      </c>
      <c r="AL150" s="1">
        <v>0.60058999999999996</v>
      </c>
      <c r="AM150" s="1">
        <v>1.2393E-2</v>
      </c>
      <c r="AN150" s="1">
        <v>1.0065E-3</v>
      </c>
      <c r="AO150" s="1">
        <v>0.61523000000000005</v>
      </c>
      <c r="AP150" s="2">
        <v>3.1199999999999999E-5</v>
      </c>
      <c r="AQ150" s="1">
        <v>0.65429999999999999</v>
      </c>
      <c r="AR150" s="2">
        <v>8.3300000000000005E-5</v>
      </c>
      <c r="AS150" s="2">
        <v>9.0000000000000006E-5</v>
      </c>
      <c r="AT150" s="1">
        <v>1.0012E-4</v>
      </c>
      <c r="AU150" s="1">
        <v>9.6024999999999999E-3</v>
      </c>
      <c r="AV150" s="1">
        <v>2.7745000000000001E-3</v>
      </c>
      <c r="AW150" s="1">
        <v>1.0115000000000001E-4</v>
      </c>
      <c r="AX150" s="2">
        <v>6.3100000000000002E-5</v>
      </c>
      <c r="AY150" s="2">
        <v>4.0200000000000001E-5</v>
      </c>
      <c r="AZ150" s="2">
        <v>3.79E-5</v>
      </c>
      <c r="BA150" s="2">
        <v>6.9400000000000006E-5</v>
      </c>
      <c r="BB150" s="2">
        <v>9.3900000000000006E-5</v>
      </c>
      <c r="BC150" s="2">
        <v>4.3600000000000003E-5</v>
      </c>
      <c r="BD150" s="2">
        <v>2.26E-5</v>
      </c>
      <c r="BE150" s="1">
        <v>5.4849E-3</v>
      </c>
      <c r="BF150" s="1">
        <v>5.3375999999999996E-3</v>
      </c>
      <c r="BG150" s="1">
        <v>1.3200000000000001E-4</v>
      </c>
      <c r="BH150" s="1">
        <v>2.0696000000000001E-4</v>
      </c>
      <c r="BI150" s="2">
        <v>6.1400000000000002E-5</v>
      </c>
      <c r="BJ150" s="2">
        <v>7.75E-5</v>
      </c>
      <c r="BK150" s="2">
        <v>3.4700000000000003E-5</v>
      </c>
      <c r="BL150" s="2">
        <v>5.5999999999999999E-5</v>
      </c>
      <c r="BM150" s="1">
        <v>1.1291000000000001E-2</v>
      </c>
      <c r="BN150" s="1">
        <v>1.4534999999999999E-2</v>
      </c>
      <c r="BO150" s="1">
        <v>4.1653999999999997E-3</v>
      </c>
      <c r="BP150" s="1">
        <v>1.6461E-2</v>
      </c>
      <c r="BQ150" s="1">
        <v>1.0312999999999999E-2</v>
      </c>
      <c r="BR150" s="1">
        <v>1.0019E-2</v>
      </c>
      <c r="BS150" s="1">
        <v>8.6946000000000002E-3</v>
      </c>
      <c r="BT150" s="1">
        <v>9.7733999999999994E-4</v>
      </c>
      <c r="BU150" s="1">
        <v>1.7652999999999999E-2</v>
      </c>
      <c r="BV150" s="1">
        <v>11.36</v>
      </c>
      <c r="BW150" s="1">
        <v>9.8678000000000008</v>
      </c>
      <c r="BX150" s="1">
        <v>1.0948</v>
      </c>
      <c r="BY150" s="1">
        <v>0.33040000000000003</v>
      </c>
      <c r="BZ150" s="1">
        <v>0.4</v>
      </c>
      <c r="CA150" s="1">
        <v>3</v>
      </c>
      <c r="CB150" s="1">
        <v>15.48</v>
      </c>
      <c r="CC150" s="1">
        <v>2.6949999999999998</v>
      </c>
      <c r="CD150" s="1">
        <v>3</v>
      </c>
      <c r="CE150" s="1">
        <v>0</v>
      </c>
      <c r="CF150" s="1">
        <v>0</v>
      </c>
      <c r="CG150" s="1">
        <v>3</v>
      </c>
      <c r="CH150" s="1">
        <v>28</v>
      </c>
      <c r="CI150" s="1">
        <v>44</v>
      </c>
      <c r="CJ150" s="1">
        <v>768.98</v>
      </c>
      <c r="CK150" s="27">
        <v>1</v>
      </c>
      <c r="CL150" s="9">
        <f t="shared" si="140"/>
        <v>-5.9359138825366725E-2</v>
      </c>
      <c r="CM150" s="9">
        <v>47.801499999999997</v>
      </c>
      <c r="CN150" s="9">
        <v>106.40992</v>
      </c>
      <c r="CO150" s="1">
        <v>23</v>
      </c>
      <c r="CP150" s="1">
        <v>24</v>
      </c>
      <c r="CQ150" s="1">
        <v>0</v>
      </c>
      <c r="CR150" s="1">
        <v>36.700000000000003</v>
      </c>
      <c r="CS150" s="1">
        <v>299.39999999999998</v>
      </c>
      <c r="CT150" s="27" t="s">
        <v>87</v>
      </c>
      <c r="CU150" s="71">
        <v>0.14583333333333334</v>
      </c>
      <c r="CV150" s="1">
        <v>492.3</v>
      </c>
      <c r="CW150" s="1">
        <v>79.5</v>
      </c>
      <c r="CX150" s="27">
        <v>-3.6</v>
      </c>
      <c r="CY150" s="1">
        <v>328.4</v>
      </c>
      <c r="CZ150" s="1">
        <v>-38.6</v>
      </c>
      <c r="DA150" s="27" t="s">
        <v>95</v>
      </c>
      <c r="DB150" s="1">
        <v>7</v>
      </c>
      <c r="DC150" s="27">
        <v>-43.457000000000001</v>
      </c>
    </row>
    <row r="151" spans="1:107">
      <c r="E151" s="4"/>
      <c r="F151" s="4"/>
      <c r="G151" s="4"/>
      <c r="H151" s="4"/>
      <c r="I151" s="1">
        <v>33</v>
      </c>
      <c r="J151" s="27" t="s">
        <v>53</v>
      </c>
      <c r="K151" s="1">
        <v>4571.5</v>
      </c>
      <c r="L151" s="4">
        <v>256.2</v>
      </c>
      <c r="M151" s="44">
        <f t="shared" si="138"/>
        <v>8.1920209715736867</v>
      </c>
      <c r="N151" s="35">
        <v>1.149</v>
      </c>
      <c r="O151" s="4">
        <v>0.1804</v>
      </c>
      <c r="P151" s="1">
        <v>2.0206</v>
      </c>
      <c r="Q151" s="1">
        <v>0.36079</v>
      </c>
      <c r="R151" s="1">
        <v>2.3095000000000001E-2</v>
      </c>
      <c r="S151" s="1">
        <v>1.3402000000000001E-2</v>
      </c>
      <c r="T151" s="1">
        <v>3.569E-2</v>
      </c>
      <c r="U151" s="1">
        <v>2.1156000000000001E-2</v>
      </c>
      <c r="V151" s="1">
        <v>8.0105000000000004</v>
      </c>
      <c r="W151" s="1">
        <v>8.6898999999999997</v>
      </c>
      <c r="X151" s="44">
        <v>8.3501999999999992</v>
      </c>
      <c r="Y151" s="1">
        <v>0.33971000000000001</v>
      </c>
      <c r="Z151" s="1">
        <v>0.12086</v>
      </c>
      <c r="AA151" s="1" t="s">
        <v>42</v>
      </c>
      <c r="AB151" s="1">
        <v>0.12207</v>
      </c>
      <c r="AC151" s="1" t="s">
        <v>42</v>
      </c>
      <c r="AD151" s="1">
        <v>19.879000000000001</v>
      </c>
      <c r="AE151" s="1">
        <v>0.16478999999999999</v>
      </c>
      <c r="AF151" s="1">
        <v>0.11469</v>
      </c>
      <c r="AG151" s="1">
        <v>0.21362</v>
      </c>
      <c r="AH151" s="1">
        <v>8.8680999999999996E-2</v>
      </c>
      <c r="AI151" s="1">
        <v>150</v>
      </c>
      <c r="AJ151" s="1">
        <v>8.7481000000000003E-2</v>
      </c>
      <c r="AK151" s="1">
        <v>8.8227E-2</v>
      </c>
      <c r="AL151" s="1">
        <v>8.7890999999999997E-2</v>
      </c>
      <c r="AM151" s="1">
        <v>7.4576000000000004E-4</v>
      </c>
      <c r="AN151" s="1">
        <v>88.852999999999994</v>
      </c>
      <c r="AO151" s="1">
        <v>0.20996000000000001</v>
      </c>
      <c r="AP151" s="1">
        <v>4.7432000000000002E-2</v>
      </c>
      <c r="AQ151" s="1">
        <v>0.46875</v>
      </c>
      <c r="AR151" s="1">
        <v>1.5014E-3</v>
      </c>
      <c r="AS151" s="1">
        <v>2.8303E-3</v>
      </c>
      <c r="AT151" s="1">
        <v>2.7242E-3</v>
      </c>
      <c r="AU151" s="1">
        <v>2.7179000000000001E-3</v>
      </c>
      <c r="AV151" s="1">
        <v>1.4572000000000001E-3</v>
      </c>
      <c r="AW151" s="1">
        <v>2.3195E-4</v>
      </c>
      <c r="AX151" s="2">
        <v>4.8699999999999998E-5</v>
      </c>
      <c r="AY151" s="1">
        <v>2.8092999999999998E-4</v>
      </c>
      <c r="AZ151" s="1">
        <v>3.5478000000000002E-4</v>
      </c>
      <c r="BA151" s="2">
        <v>1.33E-5</v>
      </c>
      <c r="BB151" s="2">
        <v>7.7500000000000003E-6</v>
      </c>
      <c r="BC151" s="1">
        <v>0.30308000000000002</v>
      </c>
      <c r="BD151" s="1">
        <v>0.34977000000000003</v>
      </c>
      <c r="BE151" s="1">
        <v>1.7623E-2</v>
      </c>
      <c r="BF151" s="1">
        <v>1.4557E-2</v>
      </c>
      <c r="BG151" s="1">
        <v>4.2308999999999999E-4</v>
      </c>
      <c r="BH151" s="1">
        <v>5.1405999999999999E-4</v>
      </c>
      <c r="BI151" s="1">
        <v>1.5768999999999999E-4</v>
      </c>
      <c r="BJ151" s="1">
        <v>1.4904E-4</v>
      </c>
      <c r="BK151" s="2">
        <v>3.82E-5</v>
      </c>
      <c r="BL151" s="2">
        <v>4.2700000000000001E-5</v>
      </c>
      <c r="BM151" s="1">
        <v>22.177</v>
      </c>
      <c r="BN151" s="1">
        <v>6.2633000000000001</v>
      </c>
      <c r="BO151" s="1">
        <v>0.38639000000000001</v>
      </c>
      <c r="BP151" s="1">
        <v>0.84836</v>
      </c>
      <c r="BQ151" s="1">
        <v>0.61736999999999997</v>
      </c>
      <c r="BR151" s="1">
        <v>0.24081</v>
      </c>
      <c r="BS151" s="1">
        <v>0.32667000000000002</v>
      </c>
      <c r="BT151" s="1">
        <v>21.559000000000001</v>
      </c>
      <c r="BU151" s="1">
        <v>6.2679999999999998</v>
      </c>
      <c r="BV151" s="1">
        <v>87.489000000000004</v>
      </c>
      <c r="BW151" s="1">
        <v>53.119</v>
      </c>
      <c r="BX151" s="1">
        <v>35.920999999999999</v>
      </c>
      <c r="BY151" s="1">
        <v>1.7468999999999999</v>
      </c>
      <c r="BZ151" s="1">
        <v>0.1</v>
      </c>
      <c r="CA151" s="1">
        <v>3</v>
      </c>
      <c r="CB151" s="1">
        <v>255.96</v>
      </c>
      <c r="CC151" s="1">
        <v>0.33100000000000002</v>
      </c>
      <c r="CD151" s="1">
        <v>3</v>
      </c>
      <c r="CE151" s="1">
        <v>10</v>
      </c>
      <c r="CF151" s="1">
        <v>0</v>
      </c>
      <c r="CG151" s="1">
        <v>3</v>
      </c>
      <c r="CH151" s="1">
        <v>41</v>
      </c>
      <c r="CI151" s="1">
        <v>2</v>
      </c>
      <c r="CJ151" s="1">
        <v>594.29</v>
      </c>
      <c r="CK151" s="27">
        <v>1</v>
      </c>
      <c r="CL151" s="9">
        <f t="shared" si="140"/>
        <v>-6.440728112936403E-2</v>
      </c>
      <c r="CM151" s="9">
        <v>64.875</v>
      </c>
      <c r="CN151" s="9">
        <v>-147.86099999999999</v>
      </c>
      <c r="CO151" s="1">
        <v>23</v>
      </c>
      <c r="CP151" s="1">
        <v>24</v>
      </c>
      <c r="CQ151" s="1">
        <v>0</v>
      </c>
      <c r="CR151" s="1">
        <v>39.950000000000003</v>
      </c>
      <c r="CS151" s="27">
        <v>33.1</v>
      </c>
      <c r="CT151" s="27" t="s">
        <v>87</v>
      </c>
      <c r="CU151" s="71">
        <v>0.15353009259259259</v>
      </c>
      <c r="CV151" s="1">
        <v>-35.299999999999997</v>
      </c>
      <c r="CW151" s="1">
        <v>257.39999999999998</v>
      </c>
      <c r="CX151" s="1">
        <v>-1.5</v>
      </c>
      <c r="CY151" s="1">
        <v>340</v>
      </c>
      <c r="CZ151" s="1">
        <v>-26.9</v>
      </c>
      <c r="DA151" s="27" t="s">
        <v>88</v>
      </c>
      <c r="DB151" s="1">
        <v>69.099999999999994</v>
      </c>
      <c r="DC151" s="27">
        <v>5.7380000000000004</v>
      </c>
    </row>
    <row r="152" spans="1:107" s="63" customFormat="1">
      <c r="A152" s="75"/>
      <c r="E152" s="95"/>
      <c r="F152" s="95"/>
      <c r="G152" s="95"/>
      <c r="H152" s="95"/>
      <c r="I152" s="63">
        <v>33</v>
      </c>
      <c r="J152" s="66" t="s">
        <v>44</v>
      </c>
      <c r="K152" s="63">
        <v>5649.4</v>
      </c>
      <c r="L152" s="63">
        <v>76.7</v>
      </c>
      <c r="M152" s="76">
        <f t="shared" si="138"/>
        <v>1.0951822930926853</v>
      </c>
      <c r="N152" s="63">
        <v>0.23855999999999999</v>
      </c>
      <c r="O152" s="63">
        <v>0.10259</v>
      </c>
      <c r="P152" s="63">
        <v>0.47649999999999998</v>
      </c>
      <c r="Q152" s="63">
        <v>0.20516999999999999</v>
      </c>
      <c r="R152" s="63">
        <v>8.8883E-3</v>
      </c>
      <c r="S152" s="63">
        <v>5.2490000000000002E-3</v>
      </c>
      <c r="T152" s="63">
        <v>9.6342000000000007E-3</v>
      </c>
      <c r="U152" s="63">
        <v>5.8409999999999998E-3</v>
      </c>
      <c r="V152" s="63">
        <v>0.3785</v>
      </c>
      <c r="W152" s="63">
        <v>0.48870999999999998</v>
      </c>
      <c r="X152" s="76">
        <v>0.43361</v>
      </c>
      <c r="Y152" s="63">
        <v>5.5104E-2</v>
      </c>
      <c r="Z152" s="63">
        <v>0.91303000000000001</v>
      </c>
      <c r="AA152" s="63">
        <v>0.91310000000000002</v>
      </c>
      <c r="AB152" s="63">
        <v>0.91308999999999996</v>
      </c>
      <c r="AC152" s="63">
        <v>7.36E-5</v>
      </c>
      <c r="AD152" s="63">
        <v>5.9854999999999998E-2</v>
      </c>
      <c r="AE152" s="63">
        <v>1.1011</v>
      </c>
      <c r="AF152" s="63">
        <v>2.4499999999999999E-5</v>
      </c>
      <c r="AG152" s="63">
        <v>1.1278999999999999</v>
      </c>
      <c r="AH152" s="63">
        <v>5.6100000000000002E-5</v>
      </c>
      <c r="AI152" s="63">
        <v>80</v>
      </c>
      <c r="AJ152" s="63">
        <v>0.43319999999999997</v>
      </c>
      <c r="AK152" s="63">
        <v>1.875</v>
      </c>
      <c r="AL152" s="63">
        <v>1.8652</v>
      </c>
      <c r="AM152" s="63">
        <v>1.4418</v>
      </c>
      <c r="AN152" s="63">
        <v>3.2728E-2</v>
      </c>
      <c r="AO152" s="63" t="s">
        <v>42</v>
      </c>
      <c r="AP152" s="63" t="s">
        <v>42</v>
      </c>
      <c r="AQ152" s="63" t="s">
        <v>42</v>
      </c>
      <c r="AR152" s="63" t="s">
        <v>42</v>
      </c>
      <c r="AS152" s="63">
        <v>7.1299999999999998E-5</v>
      </c>
      <c r="AT152" s="63">
        <v>9.0500000000000004E-5</v>
      </c>
      <c r="AU152" s="63">
        <v>1.8721999999999999E-2</v>
      </c>
      <c r="AV152" s="63">
        <v>1.9623000000000002E-2</v>
      </c>
      <c r="AW152" s="63">
        <v>5.8074999999999999E-4</v>
      </c>
      <c r="AX152" s="63">
        <v>5.1250999999999998E-4</v>
      </c>
      <c r="AY152" s="63">
        <v>4.1900000000000002E-5</v>
      </c>
      <c r="AZ152" s="63">
        <v>3.2700000000000002E-5</v>
      </c>
      <c r="BA152" s="63">
        <v>1.3507999999999999E-4</v>
      </c>
      <c r="BB152" s="63">
        <v>5.2200000000000002E-5</v>
      </c>
      <c r="BC152" s="63">
        <v>8.4999999999999999E-6</v>
      </c>
      <c r="BD152" s="63">
        <v>6.8199999999999999E-6</v>
      </c>
      <c r="BE152" s="63">
        <v>1.3735000000000001E-2</v>
      </c>
      <c r="BF152" s="63">
        <v>1.3266999999999999E-2</v>
      </c>
      <c r="BG152" s="63">
        <v>2.8700999999999998E-4</v>
      </c>
      <c r="BH152" s="63">
        <v>2.3118999999999999E-4</v>
      </c>
      <c r="BI152" s="63">
        <v>1.3297999999999999E-4</v>
      </c>
      <c r="BJ152" s="63">
        <v>1.3134999999999999E-4</v>
      </c>
      <c r="BK152" s="63">
        <v>5.94E-5</v>
      </c>
      <c r="BL152" s="63">
        <v>8.2799999999999993E-5</v>
      </c>
      <c r="BM152" s="63">
        <v>0.39611000000000002</v>
      </c>
      <c r="BN152" s="63">
        <v>0.15143999999999999</v>
      </c>
      <c r="BO152" s="63">
        <v>2.7796000000000001E-2</v>
      </c>
      <c r="BP152" s="63">
        <v>3.1753000000000003E-2</v>
      </c>
      <c r="BQ152" s="63">
        <v>2.9774999999999999E-2</v>
      </c>
      <c r="BR152" s="63">
        <v>2.6419E-3</v>
      </c>
      <c r="BS152" s="63">
        <v>2.7983999999999999E-3</v>
      </c>
      <c r="BT152" s="63">
        <v>0.36634</v>
      </c>
      <c r="BU152" s="63">
        <v>0.15146000000000001</v>
      </c>
      <c r="BV152" s="63">
        <v>53.609000000000002</v>
      </c>
      <c r="BW152" s="63">
        <v>39.180999999999997</v>
      </c>
      <c r="BX152" s="63">
        <v>13.304</v>
      </c>
      <c r="BY152" s="63">
        <v>3.3089</v>
      </c>
      <c r="BZ152" s="63">
        <v>0.3</v>
      </c>
      <c r="CA152" s="63">
        <v>3</v>
      </c>
      <c r="CB152" s="63">
        <v>303.72000000000003</v>
      </c>
      <c r="CC152" s="63">
        <v>0.33100000000000002</v>
      </c>
      <c r="CD152" s="63">
        <v>4</v>
      </c>
      <c r="CE152" s="63">
        <v>30</v>
      </c>
      <c r="CF152" s="63">
        <v>0</v>
      </c>
      <c r="CG152" s="63">
        <v>4</v>
      </c>
      <c r="CH152" s="63">
        <v>43</v>
      </c>
      <c r="CI152" s="63">
        <v>48</v>
      </c>
      <c r="CJ152" s="63">
        <v>329.39</v>
      </c>
      <c r="CK152" s="63">
        <v>1</v>
      </c>
      <c r="CL152" s="9">
        <f t="shared" si="140"/>
        <v>-8.4053442837588518E-2</v>
      </c>
      <c r="CM152" s="63">
        <v>53.948720000000002</v>
      </c>
      <c r="CN152" s="63">
        <v>84.818910000000002</v>
      </c>
      <c r="CO152" s="63">
        <v>23</v>
      </c>
      <c r="CP152" s="63">
        <v>24</v>
      </c>
      <c r="CQ152" s="63">
        <v>0</v>
      </c>
      <c r="CT152" s="66"/>
      <c r="DC152" s="66">
        <v>-47.277000000000001</v>
      </c>
    </row>
    <row r="153" spans="1:107">
      <c r="E153" s="4"/>
      <c r="F153" s="4"/>
      <c r="G153" s="4"/>
      <c r="H153" s="4"/>
      <c r="I153" s="1">
        <v>33</v>
      </c>
      <c r="J153" s="27" t="s">
        <v>62</v>
      </c>
      <c r="K153" s="1">
        <v>6625.4</v>
      </c>
      <c r="L153" s="4">
        <v>294.5</v>
      </c>
      <c r="M153" s="44">
        <f t="shared" si="138"/>
        <v>15.170363178494492</v>
      </c>
      <c r="N153" s="35">
        <v>0.49001</v>
      </c>
      <c r="O153" s="4">
        <v>8.1892000000000006E-2</v>
      </c>
      <c r="P153" s="1">
        <v>0.77556999999999998</v>
      </c>
      <c r="Q153" s="1">
        <v>0.16378000000000001</v>
      </c>
      <c r="R153" s="1">
        <v>7.6287999999999995E-2</v>
      </c>
      <c r="S153" s="1">
        <v>4.5685000000000003E-2</v>
      </c>
      <c r="T153" s="1">
        <v>7.0257E-2</v>
      </c>
      <c r="U153" s="1">
        <v>4.0471E-2</v>
      </c>
      <c r="V153" s="1">
        <v>16.670999999999999</v>
      </c>
      <c r="W153" s="1">
        <v>14.582000000000001</v>
      </c>
      <c r="X153" s="44">
        <v>15.627000000000001</v>
      </c>
      <c r="Y153" s="1">
        <v>1.0444</v>
      </c>
      <c r="Z153" s="1">
        <v>6.5719E-2</v>
      </c>
      <c r="AA153" s="1">
        <v>6.6378000000000006E-2</v>
      </c>
      <c r="AB153" s="1">
        <v>6.5918000000000004E-2</v>
      </c>
      <c r="AC153" s="1">
        <v>6.5937999999999999E-4</v>
      </c>
      <c r="AD153" s="1">
        <v>3.3666</v>
      </c>
      <c r="AE153" s="1">
        <v>0.10742</v>
      </c>
      <c r="AF153" s="1">
        <v>9.4619999999999996E-2</v>
      </c>
      <c r="AG153" s="1">
        <v>0.15381</v>
      </c>
      <c r="AH153" s="1">
        <v>8.7064000000000002E-2</v>
      </c>
      <c r="AI153" s="1">
        <v>80</v>
      </c>
      <c r="AJ153" s="1">
        <v>6.4808000000000004E-2</v>
      </c>
      <c r="AK153" s="1">
        <v>7.2384000000000004E-2</v>
      </c>
      <c r="AL153" s="1">
        <v>6.8359000000000003E-2</v>
      </c>
      <c r="AM153" s="1">
        <v>7.5763999999999996E-3</v>
      </c>
      <c r="AN153" s="1">
        <v>8.2484999999999999</v>
      </c>
      <c r="AO153" s="1">
        <v>0.10742</v>
      </c>
      <c r="AP153" s="1">
        <v>1.1367E-2</v>
      </c>
      <c r="AQ153" s="1">
        <v>0.16602</v>
      </c>
      <c r="AR153" s="1">
        <v>7.5270000000000004E-2</v>
      </c>
      <c r="AS153" s="1">
        <v>5.3187999999999999E-2</v>
      </c>
      <c r="AT153" s="1">
        <v>4.6580999999999997E-2</v>
      </c>
      <c r="AU153" s="1">
        <v>4.8406999999999999E-2</v>
      </c>
      <c r="AV153" s="1">
        <v>6.6737000000000005E-2</v>
      </c>
      <c r="AW153" s="1">
        <v>2.6727000000000001E-4</v>
      </c>
      <c r="AX153" s="1">
        <v>3.0695000000000001E-4</v>
      </c>
      <c r="AY153" s="1">
        <v>2.7269000000000002E-4</v>
      </c>
      <c r="AZ153" s="1">
        <v>5.1769999999999995E-4</v>
      </c>
      <c r="BA153" s="2">
        <v>7.2999999999999999E-5</v>
      </c>
      <c r="BB153" s="2">
        <v>7.1699999999999995E-5</v>
      </c>
      <c r="BC153" s="1">
        <v>0.15795999999999999</v>
      </c>
      <c r="BD153" s="1">
        <v>0.13116</v>
      </c>
      <c r="BE153" s="1">
        <v>3.4937000000000003E-2</v>
      </c>
      <c r="BF153" s="1">
        <v>2.7448E-2</v>
      </c>
      <c r="BG153" s="1">
        <v>1.0781E-3</v>
      </c>
      <c r="BH153" s="1">
        <v>1.0935000000000001E-3</v>
      </c>
      <c r="BI153" s="1">
        <v>2.0746E-4</v>
      </c>
      <c r="BJ153" s="1">
        <v>2.4640000000000003E-4</v>
      </c>
      <c r="BK153" s="2">
        <v>6.9200000000000002E-5</v>
      </c>
      <c r="BL153" s="2">
        <v>9.2499999999999999E-5</v>
      </c>
      <c r="BM153" s="1">
        <v>6.9257999999999997</v>
      </c>
      <c r="BN153" s="1">
        <v>0.57926999999999995</v>
      </c>
      <c r="BO153" s="1">
        <v>1.7991999999999999</v>
      </c>
      <c r="BP153" s="1">
        <v>2.2362000000000002</v>
      </c>
      <c r="BQ153" s="1">
        <v>2.0177</v>
      </c>
      <c r="BR153" s="1">
        <v>0.36860999999999999</v>
      </c>
      <c r="BS153" s="1">
        <v>0.30901000000000001</v>
      </c>
      <c r="BT153" s="1">
        <v>4.9081000000000001</v>
      </c>
      <c r="BU153" s="1">
        <v>0.68659999999999999</v>
      </c>
      <c r="BV153" s="1">
        <v>10.166</v>
      </c>
      <c r="BW153" s="1">
        <v>6.4557000000000002</v>
      </c>
      <c r="BX153" s="1">
        <v>3.4325999999999999</v>
      </c>
      <c r="BY153" s="1">
        <v>0.35587999999999997</v>
      </c>
      <c r="BZ153" s="1">
        <v>0.01</v>
      </c>
      <c r="CA153" s="1">
        <v>1.3</v>
      </c>
      <c r="CB153" s="1">
        <v>294.51</v>
      </c>
      <c r="CC153" s="1">
        <v>0.35399999999999998</v>
      </c>
      <c r="CD153" s="1">
        <v>5</v>
      </c>
      <c r="CE153" s="1">
        <v>20</v>
      </c>
      <c r="CF153" s="1">
        <v>0</v>
      </c>
      <c r="CG153" s="1">
        <v>5</v>
      </c>
      <c r="CH153" s="1">
        <v>46</v>
      </c>
      <c r="CI153" s="1">
        <v>23</v>
      </c>
      <c r="CJ153" s="1">
        <v>309.18</v>
      </c>
      <c r="CK153" s="27">
        <v>1</v>
      </c>
      <c r="CL153" s="9">
        <f t="shared" si="140"/>
        <v>-0.10440770915738216</v>
      </c>
      <c r="CM153" s="9">
        <v>48.264000000000003</v>
      </c>
      <c r="CN153" s="9">
        <v>-117.12569999999999</v>
      </c>
      <c r="CO153" s="1">
        <v>23</v>
      </c>
      <c r="CP153" s="1">
        <v>24</v>
      </c>
      <c r="CQ153" s="1">
        <v>0</v>
      </c>
      <c r="CR153" s="1">
        <v>59.1</v>
      </c>
      <c r="CS153" s="1">
        <v>51</v>
      </c>
      <c r="CT153" s="27" t="s">
        <v>87</v>
      </c>
      <c r="CU153" s="71">
        <v>0.24108796296296298</v>
      </c>
      <c r="CV153" s="1">
        <v>499.6</v>
      </c>
      <c r="CW153" s="1">
        <v>298.3</v>
      </c>
      <c r="CX153" s="27">
        <v>1.5</v>
      </c>
      <c r="CY153" s="1">
        <v>318.2</v>
      </c>
      <c r="CZ153" s="1">
        <v>-48.8</v>
      </c>
      <c r="DA153" s="27" t="s">
        <v>95</v>
      </c>
      <c r="DB153" s="1">
        <v>14.7</v>
      </c>
      <c r="DC153" s="27">
        <v>32.069000000000003</v>
      </c>
    </row>
    <row r="154" spans="1:107">
      <c r="E154" s="4"/>
      <c r="F154" s="4"/>
      <c r="G154" s="4"/>
      <c r="H154" s="4"/>
      <c r="I154" s="1">
        <v>33</v>
      </c>
      <c r="J154" s="27" t="s">
        <v>63</v>
      </c>
      <c r="K154" s="1">
        <v>6758.1</v>
      </c>
      <c r="L154" s="4">
        <v>318.39999999999998</v>
      </c>
      <c r="M154" s="44">
        <f t="shared" si="138"/>
        <v>11.377729232799718</v>
      </c>
      <c r="N154" s="35">
        <v>0.31274000000000002</v>
      </c>
      <c r="O154" s="4">
        <v>3.3387E-2</v>
      </c>
      <c r="P154" s="1">
        <v>0.49196000000000001</v>
      </c>
      <c r="Q154" s="1">
        <v>6.6774E-2</v>
      </c>
      <c r="R154" s="1">
        <v>1.9807999999999999E-2</v>
      </c>
      <c r="S154" s="1">
        <v>1.1681E-2</v>
      </c>
      <c r="T154" s="1">
        <v>3.7616999999999998E-2</v>
      </c>
      <c r="U154" s="1">
        <v>2.2266999999999999E-2</v>
      </c>
      <c r="V154" s="1">
        <v>9.6554000000000002</v>
      </c>
      <c r="W154" s="1">
        <v>12.981999999999999</v>
      </c>
      <c r="X154" s="44">
        <v>11.319000000000001</v>
      </c>
      <c r="Y154" s="1">
        <v>1.6634</v>
      </c>
      <c r="Z154" s="1">
        <v>8.7861999999999996E-2</v>
      </c>
      <c r="AA154" s="1">
        <v>8.8528999999999997E-2</v>
      </c>
      <c r="AB154" s="1">
        <v>8.7890999999999997E-2</v>
      </c>
      <c r="AC154" s="1">
        <v>6.6704999999999998E-4</v>
      </c>
      <c r="AD154" s="1">
        <v>6.6760999999999999</v>
      </c>
      <c r="AE154" s="1">
        <v>9.3993999999999994E-2</v>
      </c>
      <c r="AF154" s="1">
        <v>0.25484000000000001</v>
      </c>
      <c r="AG154" s="1">
        <v>0.10009999999999999</v>
      </c>
      <c r="AH154" s="1">
        <v>3.2744000000000002E-2</v>
      </c>
      <c r="AI154" s="1">
        <v>150</v>
      </c>
      <c r="AJ154" s="1">
        <v>7.5106000000000006E-2</v>
      </c>
      <c r="AK154" s="1">
        <v>8.2070000000000004E-2</v>
      </c>
      <c r="AL154" s="1">
        <v>7.8125E-2</v>
      </c>
      <c r="AM154" s="1">
        <v>6.9639000000000003E-3</v>
      </c>
      <c r="AN154" s="1">
        <v>4.5666000000000002</v>
      </c>
      <c r="AO154" s="1">
        <v>0.15625</v>
      </c>
      <c r="AP154" s="1">
        <v>4.0385999999999998E-2</v>
      </c>
      <c r="AQ154" s="1">
        <v>0.18554999999999999</v>
      </c>
      <c r="AR154" s="1">
        <v>1.9401000000000002E-2</v>
      </c>
      <c r="AS154" s="1">
        <v>7.3326000000000002E-2</v>
      </c>
      <c r="AT154" s="1">
        <v>4.5086000000000001E-2</v>
      </c>
      <c r="AU154" s="1">
        <v>2.7089000000000002E-3</v>
      </c>
      <c r="AV154" s="1">
        <v>1.9249E-3</v>
      </c>
      <c r="AW154" s="1">
        <v>2.9084E-4</v>
      </c>
      <c r="AX154" s="1">
        <v>2.2693999999999999E-4</v>
      </c>
      <c r="AY154" s="2">
        <v>9.59E-5</v>
      </c>
      <c r="AZ154" s="1">
        <v>1.3443E-4</v>
      </c>
      <c r="BA154" s="2">
        <v>6.7700000000000004E-6</v>
      </c>
      <c r="BB154" s="2">
        <v>2.4600000000000001E-7</v>
      </c>
      <c r="BC154" s="1">
        <v>0.2455</v>
      </c>
      <c r="BD154" s="1">
        <v>0.24962999999999999</v>
      </c>
      <c r="BE154" s="1">
        <v>1.4256E-2</v>
      </c>
      <c r="BF154" s="1">
        <v>1.2112E-2</v>
      </c>
      <c r="BG154" s="1">
        <v>4.8066999999999999E-4</v>
      </c>
      <c r="BH154" s="1">
        <v>4.0398000000000002E-4</v>
      </c>
      <c r="BI154" s="2">
        <v>2.5700000000000001E-5</v>
      </c>
      <c r="BJ154" s="2">
        <v>1.9199999999999999E-5</v>
      </c>
      <c r="BK154" s="2">
        <v>3.6600000000000002E-5</v>
      </c>
      <c r="BL154" s="2">
        <v>2.9799999999999999E-5</v>
      </c>
      <c r="BM154" s="1">
        <v>7.7929000000000004</v>
      </c>
      <c r="BN154" s="1">
        <v>0.47361999999999999</v>
      </c>
      <c r="BO154" s="1">
        <v>0.59684999999999999</v>
      </c>
      <c r="BP154" s="1">
        <v>1.6185</v>
      </c>
      <c r="BQ154" s="1">
        <v>1.1076999999999999</v>
      </c>
      <c r="BR154" s="1">
        <v>8.1714999999999996E-2</v>
      </c>
      <c r="BS154" s="1">
        <v>0.72241999999999995</v>
      </c>
      <c r="BT154" s="1">
        <v>6.6852999999999998</v>
      </c>
      <c r="BU154" s="1">
        <v>0.48061999999999999</v>
      </c>
      <c r="BV154" s="1">
        <v>24.835999999999999</v>
      </c>
      <c r="BW154" s="1">
        <v>15.029</v>
      </c>
      <c r="BX154" s="1">
        <v>7.0354000000000001</v>
      </c>
      <c r="BY154" s="1">
        <v>0.21138000000000001</v>
      </c>
      <c r="BZ154" s="1">
        <v>7.0000000000000007E-2</v>
      </c>
      <c r="CA154" s="1">
        <v>2</v>
      </c>
      <c r="CB154" s="1">
        <v>307.83999999999997</v>
      </c>
      <c r="CC154" s="1">
        <v>0.33500000000000002</v>
      </c>
      <c r="CD154" s="1">
        <v>5</v>
      </c>
      <c r="CE154" s="1">
        <v>20</v>
      </c>
      <c r="CF154" s="1">
        <v>0</v>
      </c>
      <c r="CG154" s="1">
        <v>5</v>
      </c>
      <c r="CH154" s="1">
        <v>40</v>
      </c>
      <c r="CI154" s="1">
        <v>26</v>
      </c>
      <c r="CJ154" s="1">
        <v>1075.0999999999999</v>
      </c>
      <c r="CK154" s="27">
        <v>1</v>
      </c>
      <c r="CL154" s="9">
        <f t="shared" si="140"/>
        <v>-0.10590309336509231</v>
      </c>
      <c r="CM154" s="9">
        <v>77.475999999999999</v>
      </c>
      <c r="CN154" s="9">
        <v>-69.287999999999997</v>
      </c>
      <c r="CO154" s="1">
        <v>23</v>
      </c>
      <c r="CP154" s="1">
        <v>24</v>
      </c>
      <c r="CQ154" s="1">
        <v>0</v>
      </c>
      <c r="CR154" s="1">
        <v>59.38</v>
      </c>
      <c r="CS154" s="27">
        <v>10.6</v>
      </c>
      <c r="CT154" s="27" t="s">
        <v>87</v>
      </c>
      <c r="CU154" s="71">
        <v>0.2357060185185185</v>
      </c>
      <c r="CV154" s="1">
        <v>-67.099999999999994</v>
      </c>
      <c r="CW154" s="1">
        <v>312.39999999999998</v>
      </c>
      <c r="CX154" s="1">
        <v>-7.4</v>
      </c>
      <c r="CY154" s="1">
        <v>329.8</v>
      </c>
      <c r="CZ154" s="1">
        <v>-37.200000000000003</v>
      </c>
      <c r="DA154" s="27" t="s">
        <v>88</v>
      </c>
      <c r="DB154" s="1">
        <v>15.4</v>
      </c>
      <c r="DC154" s="27">
        <v>-0.64600000000000002</v>
      </c>
    </row>
    <row r="155" spans="1:107">
      <c r="E155" s="4"/>
      <c r="F155" s="4"/>
      <c r="G155" s="4"/>
      <c r="H155" s="4"/>
      <c r="I155" s="1">
        <v>33</v>
      </c>
      <c r="J155" s="27" t="s">
        <v>91</v>
      </c>
      <c r="K155" s="1">
        <v>7837.1</v>
      </c>
      <c r="L155" s="4">
        <v>306.5</v>
      </c>
      <c r="M155" s="44">
        <f t="shared" si="138"/>
        <v>9.7522917885703126</v>
      </c>
      <c r="N155" s="35">
        <v>0.31059999999999999</v>
      </c>
      <c r="O155" s="4">
        <v>0.1691</v>
      </c>
      <c r="P155" s="1">
        <v>0.52422000000000002</v>
      </c>
      <c r="Q155" s="1">
        <v>0.33818999999999999</v>
      </c>
      <c r="R155" s="1">
        <v>4.2105999999999998E-2</v>
      </c>
      <c r="S155" s="1">
        <v>2.4426E-2</v>
      </c>
      <c r="T155" s="1">
        <v>3.9634000000000003E-2</v>
      </c>
      <c r="U155" s="1">
        <v>2.3265000000000001E-2</v>
      </c>
      <c r="V155" s="1">
        <v>11.382999999999999</v>
      </c>
      <c r="W155" s="1">
        <v>8.3825000000000003</v>
      </c>
      <c r="X155" s="44">
        <v>9.8827999999999996</v>
      </c>
      <c r="Y155" s="1">
        <v>1.5003</v>
      </c>
      <c r="Z155" s="1">
        <v>0.10247000000000001</v>
      </c>
      <c r="AA155" s="1">
        <v>0.10383000000000001</v>
      </c>
      <c r="AB155" s="1">
        <v>0.10254000000000001</v>
      </c>
      <c r="AC155" s="1">
        <v>1.356E-3</v>
      </c>
      <c r="AD155" s="1">
        <v>5.5082000000000004</v>
      </c>
      <c r="AE155" s="1">
        <v>0.10864</v>
      </c>
      <c r="AF155" s="1">
        <v>0.14430999999999999</v>
      </c>
      <c r="AG155" s="1">
        <v>0.11841</v>
      </c>
      <c r="AH155" s="1">
        <v>0.11562</v>
      </c>
      <c r="AI155" s="1">
        <v>120</v>
      </c>
      <c r="AJ155" s="1">
        <v>0.14296</v>
      </c>
      <c r="AK155" s="1">
        <v>0.14896000000000001</v>
      </c>
      <c r="AL155" s="1">
        <v>0.14648</v>
      </c>
      <c r="AM155" s="1">
        <v>5.9941999999999999E-3</v>
      </c>
      <c r="AN155" s="1">
        <v>1.2151000000000001</v>
      </c>
      <c r="AO155" s="1">
        <v>0.16602</v>
      </c>
      <c r="AP155" s="1">
        <v>2.7053000000000001E-2</v>
      </c>
      <c r="AQ155" s="1">
        <v>0.20508000000000001</v>
      </c>
      <c r="AR155" s="1">
        <v>0.14768000000000001</v>
      </c>
      <c r="AS155" s="1">
        <v>9.0731999999999993E-2</v>
      </c>
      <c r="AT155" s="1">
        <v>1.8943000000000002E-2</v>
      </c>
      <c r="AU155" s="1">
        <v>3.6493999999999999E-2</v>
      </c>
      <c r="AV155" s="1">
        <v>3.1732000000000003E-2</v>
      </c>
      <c r="AW155" s="1">
        <v>6.0256999999999997E-4</v>
      </c>
      <c r="AX155" s="1">
        <v>2.6478999999999999E-4</v>
      </c>
      <c r="AY155" s="1">
        <v>3.7868999999999999E-4</v>
      </c>
      <c r="AZ155" s="1">
        <v>4.3235000000000002E-4</v>
      </c>
      <c r="BA155" s="2">
        <v>7.2799999999999994E-5</v>
      </c>
      <c r="BB155" s="2">
        <v>5.0599999999999997E-5</v>
      </c>
      <c r="BC155" s="1">
        <v>5.2387999999999997E-2</v>
      </c>
      <c r="BD155" s="1">
        <v>5.6231000000000003E-2</v>
      </c>
      <c r="BE155" s="1">
        <v>2.4178000000000002E-2</v>
      </c>
      <c r="BF155" s="1">
        <v>2.7678999999999999E-2</v>
      </c>
      <c r="BG155" s="1">
        <v>5.71E-4</v>
      </c>
      <c r="BH155" s="1">
        <v>7.9474000000000005E-4</v>
      </c>
      <c r="BI155" s="1">
        <v>2.4666999999999999E-4</v>
      </c>
      <c r="BJ155" s="1">
        <v>1.9288000000000001E-4</v>
      </c>
      <c r="BK155" s="2">
        <v>7.1699999999999995E-5</v>
      </c>
      <c r="BL155" s="2">
        <v>4.7200000000000002E-5</v>
      </c>
      <c r="BM155" s="1">
        <v>5.1657999999999999</v>
      </c>
      <c r="BN155" s="1">
        <v>2.0710000000000002</v>
      </c>
      <c r="BO155" s="1">
        <v>1.3503000000000001</v>
      </c>
      <c r="BP155" s="1">
        <v>1.6595</v>
      </c>
      <c r="BQ155" s="1">
        <v>1.5048999999999999</v>
      </c>
      <c r="BR155" s="1">
        <v>1.2036</v>
      </c>
      <c r="BS155" s="1">
        <v>0.21864</v>
      </c>
      <c r="BT155" s="1">
        <v>3.6608999999999998</v>
      </c>
      <c r="BU155" s="1">
        <v>2.3953000000000002</v>
      </c>
      <c r="BV155" s="1">
        <v>12.45</v>
      </c>
      <c r="BW155" s="1">
        <v>10.802</v>
      </c>
      <c r="BX155" s="1">
        <v>3.4327000000000001</v>
      </c>
      <c r="BY155" s="1">
        <v>0.47153</v>
      </c>
      <c r="BZ155" s="1">
        <v>0.1</v>
      </c>
      <c r="CA155" s="1">
        <v>1.5</v>
      </c>
      <c r="CB155" s="1">
        <v>308.38</v>
      </c>
      <c r="CC155" s="1">
        <v>0.34799999999999998</v>
      </c>
      <c r="CD155" s="1">
        <v>6</v>
      </c>
      <c r="CE155" s="1">
        <v>25</v>
      </c>
      <c r="CF155" s="1">
        <v>0</v>
      </c>
      <c r="CG155" s="1">
        <v>6</v>
      </c>
      <c r="CH155" s="1">
        <v>41</v>
      </c>
      <c r="CI155" s="1">
        <v>36</v>
      </c>
      <c r="CJ155" s="1">
        <v>677.14</v>
      </c>
      <c r="CK155" s="27">
        <v>1</v>
      </c>
      <c r="CL155" s="9">
        <f t="shared" si="140"/>
        <v>-0.13030559989358872</v>
      </c>
      <c r="CM155" s="9">
        <v>50.206499999999998</v>
      </c>
      <c r="CN155" s="9">
        <v>-96.011700000000005</v>
      </c>
      <c r="CO155" s="1">
        <v>23</v>
      </c>
      <c r="CP155" s="1">
        <v>24</v>
      </c>
      <c r="CQ155" s="1">
        <v>0</v>
      </c>
      <c r="CR155" s="1">
        <v>69.709999999999994</v>
      </c>
      <c r="CS155" s="27">
        <v>40.9</v>
      </c>
      <c r="CT155" s="27" t="s">
        <v>87</v>
      </c>
      <c r="CU155" s="71">
        <v>0.27916666666666667</v>
      </c>
      <c r="CV155" s="1">
        <v>-103</v>
      </c>
      <c r="CW155" s="1">
        <v>308.60000000000002</v>
      </c>
      <c r="CX155" s="27">
        <v>0.1</v>
      </c>
      <c r="CY155" s="1">
        <v>324.8</v>
      </c>
      <c r="CZ155" s="1">
        <v>-42.2</v>
      </c>
      <c r="DA155" s="27" t="s">
        <v>88</v>
      </c>
      <c r="DB155" s="1">
        <v>2.9</v>
      </c>
      <c r="DC155" s="27">
        <v>36.276000000000003</v>
      </c>
    </row>
    <row r="156" spans="1:107">
      <c r="E156" s="4"/>
      <c r="F156" s="4"/>
      <c r="G156" s="4"/>
      <c r="H156" s="4"/>
      <c r="I156" s="63">
        <v>33</v>
      </c>
      <c r="J156" s="27" t="s">
        <v>96</v>
      </c>
      <c r="K156" s="1">
        <v>12885.3</v>
      </c>
      <c r="L156" s="4">
        <v>351.6</v>
      </c>
      <c r="M156" s="44">
        <f t="shared" si="138"/>
        <v>15.456667233411132</v>
      </c>
      <c r="N156" s="35">
        <v>7.9191999999999999E-2</v>
      </c>
      <c r="O156" s="4">
        <v>1.8416999999999999E-2</v>
      </c>
      <c r="P156" s="1">
        <v>0.13413</v>
      </c>
      <c r="Q156" s="1">
        <v>3.6833999999999999E-2</v>
      </c>
      <c r="R156" s="1">
        <v>6.0114000000000001E-3</v>
      </c>
      <c r="S156" s="1">
        <v>3.5885000000000001E-3</v>
      </c>
      <c r="T156" s="1">
        <v>1.3292E-2</v>
      </c>
      <c r="U156" s="1">
        <v>7.7466000000000002E-3</v>
      </c>
      <c r="V156" s="1">
        <v>18.414000000000001</v>
      </c>
      <c r="W156" s="1">
        <v>18.46</v>
      </c>
      <c r="X156" s="44">
        <v>18.437000000000001</v>
      </c>
      <c r="Y156" s="1">
        <v>2.2831000000000001E-2</v>
      </c>
      <c r="Z156" s="1">
        <v>6.4657999999999993E-2</v>
      </c>
      <c r="AA156" s="1">
        <v>6.4709000000000003E-2</v>
      </c>
      <c r="AB156" s="1">
        <v>6.4697000000000005E-2</v>
      </c>
      <c r="AC156" s="2">
        <v>5.13E-5</v>
      </c>
      <c r="AD156" s="1">
        <v>0.86160000000000003</v>
      </c>
      <c r="AE156" s="1">
        <v>7.8125E-2</v>
      </c>
      <c r="AF156" s="1">
        <v>6.0032000000000002E-3</v>
      </c>
      <c r="AG156" s="1">
        <v>8.5448999999999997E-2</v>
      </c>
      <c r="AH156" s="1">
        <v>4.2334E-3</v>
      </c>
      <c r="AI156" s="1">
        <v>120</v>
      </c>
      <c r="AJ156" s="1">
        <v>5.8034000000000002E-2</v>
      </c>
      <c r="AK156" s="1">
        <v>6.0422999999999998E-2</v>
      </c>
      <c r="AL156" s="1">
        <v>5.8594E-2</v>
      </c>
      <c r="AM156" s="1">
        <v>2.3895000000000001E-3</v>
      </c>
      <c r="AN156" s="1">
        <v>0.93032999999999999</v>
      </c>
      <c r="AO156" s="1">
        <v>7.8125E-2</v>
      </c>
      <c r="AP156" s="1">
        <v>1.6909E-3</v>
      </c>
      <c r="AQ156" s="1">
        <v>0.10742</v>
      </c>
      <c r="AR156" s="1">
        <v>7.2203000000000002E-4</v>
      </c>
      <c r="AS156" s="1">
        <v>2.8731999999999998E-3</v>
      </c>
      <c r="AT156" s="1">
        <v>7.3892000000000001E-4</v>
      </c>
      <c r="AU156" s="2">
        <v>9.09E-5</v>
      </c>
      <c r="AV156" s="2">
        <v>8.9900000000000003E-5</v>
      </c>
      <c r="AW156" s="2">
        <v>5.0599999999999998E-6</v>
      </c>
      <c r="AX156" s="2">
        <v>7.3000000000000005E-8</v>
      </c>
      <c r="AY156" s="2">
        <v>2.65E-6</v>
      </c>
      <c r="AZ156" s="2">
        <v>2.03E-6</v>
      </c>
      <c r="BA156" s="2">
        <v>2.34E-6</v>
      </c>
      <c r="BB156" s="2">
        <v>2.4399999999999999E-6</v>
      </c>
      <c r="BC156" s="1">
        <v>2.5211000000000001E-2</v>
      </c>
      <c r="BD156" s="1">
        <v>5.9998000000000003E-2</v>
      </c>
      <c r="BE156" s="1">
        <v>5.6893999999999998E-4</v>
      </c>
      <c r="BF156" s="1">
        <v>6.4555000000000005E-4</v>
      </c>
      <c r="BG156" s="2">
        <v>1.7600000000000001E-5</v>
      </c>
      <c r="BH156" s="2">
        <v>1.7499999999999998E-5</v>
      </c>
      <c r="BI156" s="2">
        <v>3.4300000000000002E-6</v>
      </c>
      <c r="BJ156" s="2">
        <v>3.2799999999999999E-6</v>
      </c>
      <c r="BK156" s="2">
        <v>5.0999999999999999E-7</v>
      </c>
      <c r="BL156" s="2">
        <v>4.4900000000000001E-7</v>
      </c>
      <c r="BM156" s="1">
        <v>0.47977999999999998</v>
      </c>
      <c r="BN156" s="1">
        <v>0.27355000000000002</v>
      </c>
      <c r="BO156" s="1">
        <v>6.6880999999999996E-2</v>
      </c>
      <c r="BP156" s="1">
        <v>0.14426</v>
      </c>
      <c r="BQ156" s="1">
        <v>0.10557</v>
      </c>
      <c r="BR156" s="1">
        <v>0.12207</v>
      </c>
      <c r="BS156" s="1">
        <v>5.4713999999999999E-2</v>
      </c>
      <c r="BT156" s="1">
        <v>0.37420999999999999</v>
      </c>
      <c r="BU156" s="1">
        <v>0.29954999999999998</v>
      </c>
      <c r="BV156" s="1">
        <v>22.312999999999999</v>
      </c>
      <c r="BW156" s="1">
        <v>14.661</v>
      </c>
      <c r="BX156" s="1">
        <v>4.5446999999999997</v>
      </c>
      <c r="BY156" s="1">
        <v>0.59119999999999995</v>
      </c>
      <c r="BZ156" s="1">
        <v>0.04</v>
      </c>
      <c r="CA156" s="1">
        <v>1</v>
      </c>
      <c r="CB156" s="1">
        <v>347.05</v>
      </c>
      <c r="CC156" s="1">
        <v>0.32300000000000001</v>
      </c>
      <c r="CD156" s="1">
        <v>11</v>
      </c>
      <c r="CE156" s="1">
        <v>20</v>
      </c>
      <c r="CF156" s="1">
        <v>0</v>
      </c>
      <c r="CG156" s="1">
        <v>11</v>
      </c>
      <c r="CH156" s="1">
        <v>33</v>
      </c>
      <c r="CI156" s="1">
        <v>45</v>
      </c>
      <c r="CJ156" s="1">
        <v>736.73</v>
      </c>
      <c r="CK156" s="27">
        <v>1</v>
      </c>
      <c r="CL156" s="9">
        <f t="shared" si="140"/>
        <v>-0.3023653643083421</v>
      </c>
      <c r="CM156" s="9">
        <v>-77.730999999999995</v>
      </c>
      <c r="CN156" s="9">
        <v>167.5881</v>
      </c>
      <c r="CO156" s="1">
        <v>23</v>
      </c>
      <c r="CP156" s="1">
        <v>24</v>
      </c>
      <c r="CQ156" s="1">
        <v>0</v>
      </c>
      <c r="CR156" s="1">
        <v>117.67</v>
      </c>
      <c r="CS156" s="27">
        <v>177.5</v>
      </c>
      <c r="CT156" s="27" t="s">
        <v>87</v>
      </c>
      <c r="CU156" s="71">
        <v>0.48344907407407406</v>
      </c>
      <c r="CV156" s="1">
        <v>-50.7</v>
      </c>
      <c r="CW156" s="1">
        <v>345.2</v>
      </c>
      <c r="CX156" s="1">
        <v>-5.7</v>
      </c>
      <c r="CY156" s="27">
        <v>340.2</v>
      </c>
      <c r="CZ156" s="1">
        <v>-26.7</v>
      </c>
      <c r="DA156" s="27" t="s">
        <v>88</v>
      </c>
      <c r="DB156" s="1">
        <v>23.2</v>
      </c>
      <c r="DC156" s="27">
        <v>-5.1319999999999997</v>
      </c>
    </row>
    <row r="157" spans="1:107" s="7" customFormat="1">
      <c r="A157" s="72"/>
      <c r="I157" s="7">
        <v>33</v>
      </c>
      <c r="J157" s="40" t="s">
        <v>103</v>
      </c>
      <c r="K157" s="7">
        <v>14887.4</v>
      </c>
      <c r="L157" s="7">
        <v>307.60000000000002</v>
      </c>
      <c r="M157" s="60">
        <f t="shared" si="138"/>
        <v>7.0621468926553668</v>
      </c>
      <c r="N157" s="73">
        <v>5.2174999999999999E-2</v>
      </c>
      <c r="O157" s="7">
        <v>2.3685000000000001E-2</v>
      </c>
      <c r="P157" s="7">
        <v>9.7545000000000007E-2</v>
      </c>
      <c r="Q157" s="7">
        <v>4.7370000000000002E-2</v>
      </c>
      <c r="R157" s="7">
        <v>1.0418E-2</v>
      </c>
      <c r="S157" s="7">
        <v>6.5185E-3</v>
      </c>
      <c r="T157" s="7">
        <v>1.8728999999999999E-2</v>
      </c>
      <c r="U157" s="7">
        <v>1.1042E-2</v>
      </c>
      <c r="V157" s="7">
        <v>8.3284000000000002</v>
      </c>
      <c r="W157" s="7">
        <v>7.5014000000000003</v>
      </c>
      <c r="X157" s="60">
        <v>7.9149000000000003</v>
      </c>
      <c r="Y157" s="7">
        <v>0.41349999999999998</v>
      </c>
      <c r="Z157" s="7">
        <v>0.13608999999999999</v>
      </c>
      <c r="AA157" s="7">
        <v>0.14308000000000001</v>
      </c>
      <c r="AB157" s="7">
        <v>0.1416</v>
      </c>
      <c r="AC157" s="7">
        <v>6.9880999999999997E-3</v>
      </c>
      <c r="AD157" s="7">
        <v>6.0596999999999998E-2</v>
      </c>
      <c r="AE157" s="7">
        <v>0.14648</v>
      </c>
      <c r="AF157" s="7">
        <v>4.3353000000000003E-3</v>
      </c>
      <c r="AG157" s="7">
        <v>0.19531000000000001</v>
      </c>
      <c r="AH157" s="7">
        <v>8.2193999999999995E-4</v>
      </c>
      <c r="AI157" s="7">
        <v>80</v>
      </c>
      <c r="AJ157" s="7">
        <v>0.12634000000000001</v>
      </c>
      <c r="AK157" s="7">
        <v>0.14061000000000001</v>
      </c>
      <c r="AL157" s="7">
        <v>0.13672000000000001</v>
      </c>
      <c r="AM157" s="7">
        <v>1.4274E-2</v>
      </c>
      <c r="AN157" s="7">
        <v>0.18024999999999999</v>
      </c>
      <c r="AO157" s="7">
        <v>0.15625</v>
      </c>
      <c r="AP157" s="7">
        <v>6.0235999999999996E-3</v>
      </c>
      <c r="AQ157" s="7">
        <v>0.23438000000000001</v>
      </c>
      <c r="AR157" s="7">
        <v>8.7659000000000001E-4</v>
      </c>
      <c r="AS157" s="7">
        <v>1.1309E-2</v>
      </c>
      <c r="AT157" s="7">
        <v>1.3055000000000001E-2</v>
      </c>
      <c r="AU157" s="7">
        <v>1.2615E-3</v>
      </c>
      <c r="AV157" s="7">
        <v>1.1865000000000001E-3</v>
      </c>
      <c r="AW157" s="7">
        <v>1.0456E-4</v>
      </c>
      <c r="AX157" s="7">
        <v>1.0029E-4</v>
      </c>
      <c r="AY157" s="80">
        <v>5.6799999999999998E-5</v>
      </c>
      <c r="AZ157" s="80">
        <v>6.7500000000000001E-5</v>
      </c>
      <c r="BA157" s="80">
        <v>2.37E-5</v>
      </c>
      <c r="BB157" s="80">
        <v>3.5299999999999997E-5</v>
      </c>
      <c r="BC157" s="7">
        <v>2.5940000000000001E-2</v>
      </c>
      <c r="BD157" s="7">
        <v>3.2008000000000002E-2</v>
      </c>
      <c r="BE157" s="7">
        <v>2.0417E-3</v>
      </c>
      <c r="BF157" s="7">
        <v>1.8006000000000001E-3</v>
      </c>
      <c r="BG157" s="7">
        <v>1.5462000000000001E-4</v>
      </c>
      <c r="BH157" s="7">
        <v>2.2023999999999999E-4</v>
      </c>
      <c r="BI157" s="80">
        <v>3.1199999999999999E-5</v>
      </c>
      <c r="BJ157" s="80">
        <v>2.1399999999999998E-5</v>
      </c>
      <c r="BK157" s="80">
        <v>7.3499999999999999E-6</v>
      </c>
      <c r="BL157" s="80">
        <v>9.2599999999999994E-6</v>
      </c>
      <c r="BM157" s="7">
        <v>5.6064000000000003E-2</v>
      </c>
      <c r="BN157" s="7">
        <v>1.8683000000000002E-2</v>
      </c>
      <c r="BO157" s="7">
        <v>2.6870999999999999E-2</v>
      </c>
      <c r="BP157" s="7">
        <v>7.4295E-2</v>
      </c>
      <c r="BQ157" s="7">
        <v>5.0583000000000003E-2</v>
      </c>
      <c r="BR157" s="7">
        <v>2.5196E-2</v>
      </c>
      <c r="BS157" s="7">
        <v>3.3534000000000001E-2</v>
      </c>
      <c r="BT157" s="7">
        <v>5.4814E-3</v>
      </c>
      <c r="BU157" s="7">
        <v>3.1366999999999999E-2</v>
      </c>
      <c r="BV157" s="7">
        <v>9.3629999999999995</v>
      </c>
      <c r="BW157" s="7">
        <v>7.4157999999999999</v>
      </c>
      <c r="BX157" s="7">
        <v>1.1084000000000001</v>
      </c>
      <c r="BY157" s="7">
        <v>0.32395000000000002</v>
      </c>
      <c r="BZ157" s="7">
        <v>0.1</v>
      </c>
      <c r="CA157" s="7">
        <v>0.8</v>
      </c>
      <c r="CB157" s="7">
        <v>156.25</v>
      </c>
      <c r="CC157" s="7">
        <v>0.32800000000000001</v>
      </c>
      <c r="CD157" s="7">
        <v>13</v>
      </c>
      <c r="CE157" s="7">
        <v>30</v>
      </c>
      <c r="CF157" s="7">
        <v>0</v>
      </c>
      <c r="CG157" s="7">
        <v>13</v>
      </c>
      <c r="CH157" s="7">
        <v>48</v>
      </c>
      <c r="CI157" s="7">
        <v>6</v>
      </c>
      <c r="CJ157" s="7">
        <v>211.84</v>
      </c>
      <c r="CK157" s="40">
        <v>1</v>
      </c>
      <c r="CL157" s="58">
        <f t="shared" si="140"/>
        <v>-0.43084447531400127</v>
      </c>
      <c r="CM157" s="58">
        <v>-16.215229999999998</v>
      </c>
      <c r="CN157" s="58">
        <v>-68.453450000000004</v>
      </c>
      <c r="CO157" s="7">
        <v>23</v>
      </c>
      <c r="CP157" s="7">
        <v>24</v>
      </c>
      <c r="CQ157" s="7">
        <v>0</v>
      </c>
      <c r="CR157" s="7">
        <v>134.05000000000001</v>
      </c>
      <c r="CS157" s="40">
        <v>72.3</v>
      </c>
      <c r="CT157" s="40" t="s">
        <v>87</v>
      </c>
      <c r="CU157" s="157">
        <v>0.5712962962962963</v>
      </c>
      <c r="CV157" s="7">
        <v>1526</v>
      </c>
      <c r="CW157" s="7">
        <v>311.89999999999998</v>
      </c>
      <c r="CX157" s="40">
        <v>1.5</v>
      </c>
      <c r="CY157" s="7">
        <v>314.5</v>
      </c>
      <c r="CZ157" s="7">
        <v>-52.5</v>
      </c>
      <c r="DA157" s="40" t="s">
        <v>95</v>
      </c>
      <c r="DB157" s="7">
        <v>4.4000000000000004</v>
      </c>
      <c r="DC157" s="40">
        <v>12.201000000000001</v>
      </c>
    </row>
    <row r="158" spans="1:107" s="112" customFormat="1">
      <c r="A158" s="129"/>
      <c r="J158" s="118"/>
      <c r="M158" s="130"/>
      <c r="X158" s="130">
        <f>AVERAGE(X146:X157)</f>
        <v>8.2577258333333337</v>
      </c>
      <c r="Y158" s="130">
        <f>AVERAGE(Y146:Y157)</f>
        <v>0.68541291666666682</v>
      </c>
      <c r="AY158" s="132"/>
      <c r="AZ158" s="132"/>
      <c r="BA158" s="132"/>
      <c r="BB158" s="132"/>
      <c r="BI158" s="132"/>
      <c r="BJ158" s="132"/>
      <c r="BK158" s="132"/>
      <c r="BL158" s="132"/>
      <c r="CK158" s="118"/>
      <c r="CL158" s="111"/>
      <c r="CM158" s="111"/>
      <c r="CN158" s="111"/>
      <c r="CS158" s="118"/>
      <c r="CT158" s="118"/>
      <c r="CU158" s="200"/>
      <c r="CX158" s="118"/>
      <c r="DA158" s="118"/>
      <c r="DC158" s="118"/>
    </row>
    <row r="159" spans="1:107" s="63" customFormat="1">
      <c r="A159" s="90">
        <v>40424</v>
      </c>
      <c r="B159" s="63">
        <v>-61</v>
      </c>
      <c r="C159" s="63">
        <v>146.69999999999999</v>
      </c>
      <c r="D159" s="63">
        <v>33.299999999999997</v>
      </c>
      <c r="E159" s="222">
        <v>9.8000000000000007</v>
      </c>
      <c r="F159" s="222">
        <v>-3.5</v>
      </c>
      <c r="G159" s="222">
        <v>6.5</v>
      </c>
      <c r="H159" s="222">
        <f>(E159^2+F159^2+G159^2)^0.5</f>
        <v>12.269474316367431</v>
      </c>
      <c r="I159" s="63">
        <v>3.8</v>
      </c>
      <c r="J159" s="66" t="s">
        <v>96</v>
      </c>
      <c r="K159" s="63">
        <v>2004.8</v>
      </c>
      <c r="L159" s="63">
        <v>326</v>
      </c>
      <c r="M159" s="76">
        <f>1/AB159</f>
        <v>7.7285725326532191</v>
      </c>
      <c r="N159" s="63">
        <v>0.24793000000000001</v>
      </c>
      <c r="O159" s="63">
        <v>4.4035999999999999E-2</v>
      </c>
      <c r="P159" s="63">
        <v>0.41509000000000001</v>
      </c>
      <c r="Q159" s="63">
        <v>8.8070999999999997E-2</v>
      </c>
      <c r="R159" s="63">
        <v>1.7545999999999999E-2</v>
      </c>
      <c r="S159" s="63">
        <v>1.0536E-2</v>
      </c>
      <c r="T159" s="63">
        <v>1.3524E-2</v>
      </c>
      <c r="U159" s="63">
        <v>8.2357999999999997E-3</v>
      </c>
      <c r="V159" s="63">
        <v>7.2153</v>
      </c>
      <c r="W159" s="63">
        <v>7.8712</v>
      </c>
      <c r="X159" s="76">
        <v>7.5431999999999997</v>
      </c>
      <c r="Y159" s="63">
        <v>0.32790999999999998</v>
      </c>
      <c r="Z159" s="63">
        <v>0.12895999999999999</v>
      </c>
      <c r="AA159" s="63">
        <v>0.15156</v>
      </c>
      <c r="AB159" s="63">
        <v>0.12939000000000001</v>
      </c>
      <c r="AC159" s="63">
        <v>2.2606000000000001E-2</v>
      </c>
      <c r="AD159" s="63">
        <v>1.1709000000000001</v>
      </c>
      <c r="AE159" s="63">
        <v>0.18554999999999999</v>
      </c>
      <c r="AF159" s="63">
        <v>8.1998999999999996E-3</v>
      </c>
      <c r="AG159" s="63">
        <v>0.20141999999999999</v>
      </c>
      <c r="AH159" s="63">
        <v>5.2785999999999996E-3</v>
      </c>
      <c r="AI159" s="63">
        <v>150</v>
      </c>
      <c r="AJ159" s="63">
        <v>0.13161999999999999</v>
      </c>
      <c r="AK159" s="63">
        <v>0.13333</v>
      </c>
      <c r="AL159" s="63">
        <v>0.13184000000000001</v>
      </c>
      <c r="AM159" s="63">
        <v>1.7072000000000001E-3</v>
      </c>
      <c r="AN159" s="63">
        <v>1.7459</v>
      </c>
      <c r="AO159" s="63">
        <v>0.18554999999999999</v>
      </c>
      <c r="AP159" s="63">
        <v>1.6310000000000002E-2</v>
      </c>
      <c r="AQ159" s="63">
        <v>0.26855000000000001</v>
      </c>
      <c r="AR159" s="63">
        <v>2.8593999999999998E-3</v>
      </c>
      <c r="AS159" s="63">
        <v>2.5840999999999999E-2</v>
      </c>
      <c r="AT159" s="63">
        <v>2.9243999999999999E-2</v>
      </c>
      <c r="AU159" s="63">
        <v>2.6767000000000002E-3</v>
      </c>
      <c r="AV159" s="63">
        <v>5.9997000000000002E-4</v>
      </c>
      <c r="AW159" s="83">
        <v>8.4400000000000005E-5</v>
      </c>
      <c r="AX159" s="83">
        <v>8.2200000000000006E-5</v>
      </c>
      <c r="AY159" s="83">
        <v>3.2100000000000001E-5</v>
      </c>
      <c r="AZ159" s="83">
        <v>2.7699999999999999E-5</v>
      </c>
      <c r="BA159" s="83">
        <v>1.1600000000000001E-5</v>
      </c>
      <c r="BB159" s="83">
        <v>7.2599999999999999E-6</v>
      </c>
      <c r="BC159" s="63">
        <v>1.1480000000000001E-2</v>
      </c>
      <c r="BD159" s="63">
        <v>1.0602E-2</v>
      </c>
      <c r="BE159" s="63">
        <v>1.2725E-3</v>
      </c>
      <c r="BF159" s="63">
        <v>1.6306999999999999E-3</v>
      </c>
      <c r="BG159" s="63">
        <v>1.6470999999999999E-4</v>
      </c>
      <c r="BH159" s="63">
        <v>1.2417999999999999E-4</v>
      </c>
      <c r="BI159" s="83">
        <v>7.6799999999999997E-5</v>
      </c>
      <c r="BJ159" s="83">
        <v>6.0399999999999998E-5</v>
      </c>
      <c r="BK159" s="83">
        <v>4.1600000000000002E-5</v>
      </c>
      <c r="BL159" s="83">
        <v>4.4400000000000002E-5</v>
      </c>
      <c r="BM159" s="63">
        <v>1.391</v>
      </c>
      <c r="BN159" s="63">
        <v>1.4769000000000001</v>
      </c>
      <c r="BO159" s="63">
        <v>0.24640000000000001</v>
      </c>
      <c r="BP159" s="63">
        <v>0.12248000000000001</v>
      </c>
      <c r="BQ159" s="63">
        <v>0.18443999999999999</v>
      </c>
      <c r="BR159" s="63">
        <v>0.54623999999999995</v>
      </c>
      <c r="BS159" s="63">
        <v>8.7625999999999996E-2</v>
      </c>
      <c r="BT159" s="63">
        <v>1.2064999999999999</v>
      </c>
      <c r="BU159" s="63">
        <v>1.5747</v>
      </c>
      <c r="BV159" s="63">
        <v>23.655999999999999</v>
      </c>
      <c r="BW159" s="63">
        <v>15.065</v>
      </c>
      <c r="BX159" s="63">
        <v>7.5415999999999999</v>
      </c>
      <c r="BY159" s="63">
        <v>1.3619000000000001</v>
      </c>
      <c r="BZ159" s="63">
        <v>0.1</v>
      </c>
      <c r="CA159" s="63">
        <v>6</v>
      </c>
      <c r="CB159" s="63">
        <v>338.97</v>
      </c>
      <c r="CC159" s="63">
        <v>0.32800000000000001</v>
      </c>
      <c r="CD159" s="63">
        <v>13</v>
      </c>
      <c r="CE159" s="63">
        <v>30</v>
      </c>
      <c r="CF159" s="63">
        <v>0</v>
      </c>
      <c r="CG159" s="63">
        <v>13</v>
      </c>
      <c r="CH159" s="63">
        <v>59</v>
      </c>
      <c r="CI159" s="63">
        <v>19</v>
      </c>
      <c r="CJ159" s="63">
        <v>562.04</v>
      </c>
      <c r="CK159" s="63">
        <v>1</v>
      </c>
      <c r="CL159" s="9">
        <f>K159/(((CG159*3600)+(CH159*60)+CI159)-((CO159*3600)+(CP159*60)+CQ159))</f>
        <v>0.29220230287130156</v>
      </c>
      <c r="CM159" s="9">
        <v>-77.730999999999995</v>
      </c>
      <c r="CN159" s="9">
        <v>167.5881</v>
      </c>
      <c r="CO159" s="63">
        <v>12</v>
      </c>
      <c r="CP159" s="63">
        <v>4</v>
      </c>
      <c r="CQ159" s="63">
        <v>58</v>
      </c>
      <c r="CR159" s="95">
        <v>17.57</v>
      </c>
      <c r="CS159" s="95">
        <v>172.6</v>
      </c>
      <c r="CT159" s="96" t="s">
        <v>87</v>
      </c>
      <c r="CU159" s="99">
        <v>0.57934027777777775</v>
      </c>
      <c r="CV159" s="95">
        <v>-313</v>
      </c>
      <c r="CW159" s="95">
        <v>338.7</v>
      </c>
      <c r="CX159" s="95">
        <v>-4</v>
      </c>
      <c r="CY159" s="95">
        <v>342.6</v>
      </c>
      <c r="CZ159" s="95">
        <v>-34.299999999999997</v>
      </c>
      <c r="DA159" s="96" t="s">
        <v>88</v>
      </c>
      <c r="DB159" s="95">
        <v>3.2</v>
      </c>
      <c r="DC159" s="66">
        <v>15.128</v>
      </c>
    </row>
    <row r="160" spans="1:107" s="95" customFormat="1">
      <c r="A160" s="97"/>
      <c r="I160" s="63">
        <v>3.8</v>
      </c>
      <c r="J160" s="96" t="s">
        <v>84</v>
      </c>
      <c r="K160" s="95">
        <v>2059.1999999999998</v>
      </c>
      <c r="L160" s="95">
        <v>181.5</v>
      </c>
      <c r="M160" s="76">
        <f>1/AB160</f>
        <v>1.8788869473723766</v>
      </c>
      <c r="N160" s="95">
        <v>4.2382000000000003E-2</v>
      </c>
      <c r="O160" s="95">
        <v>1.9928000000000001E-2</v>
      </c>
      <c r="P160" s="95">
        <v>6.5812999999999997E-2</v>
      </c>
      <c r="Q160" s="95">
        <v>3.9855000000000002E-2</v>
      </c>
      <c r="R160" s="95">
        <v>8.5912000000000002E-3</v>
      </c>
      <c r="S160" s="95">
        <v>5.0886999999999998E-3</v>
      </c>
      <c r="T160" s="95">
        <v>1.1205E-2</v>
      </c>
      <c r="U160" s="95">
        <v>6.7667999999999999E-3</v>
      </c>
      <c r="V160" s="95">
        <v>1.8003</v>
      </c>
      <c r="W160" s="95">
        <v>1.9195</v>
      </c>
      <c r="X160" s="76">
        <v>1.8599000000000001</v>
      </c>
      <c r="Y160" s="95">
        <v>5.9586E-2</v>
      </c>
      <c r="Z160" s="95">
        <v>0.52656999999999998</v>
      </c>
      <c r="AA160" s="95">
        <v>0.53415999999999997</v>
      </c>
      <c r="AB160" s="95">
        <v>0.53222999999999998</v>
      </c>
      <c r="AC160" s="95">
        <v>7.5910999999999999E-3</v>
      </c>
      <c r="AD160" s="95">
        <v>1.5810999999999999E-2</v>
      </c>
      <c r="AE160" s="95">
        <v>0.54688000000000003</v>
      </c>
      <c r="AF160" s="95">
        <v>2.3549999999999999E-3</v>
      </c>
      <c r="AG160" s="95">
        <v>0.58594000000000002</v>
      </c>
      <c r="AH160" s="95">
        <v>8.2594999999999999E-4</v>
      </c>
      <c r="AI160" s="95">
        <v>80</v>
      </c>
      <c r="AJ160" s="95">
        <v>0.51580999999999999</v>
      </c>
      <c r="AK160" s="95">
        <v>0.54800000000000004</v>
      </c>
      <c r="AL160" s="95">
        <v>0.53710999999999998</v>
      </c>
      <c r="AM160" s="95">
        <v>3.2197000000000003E-2</v>
      </c>
      <c r="AN160" s="95">
        <v>1.8141000000000001E-2</v>
      </c>
      <c r="AO160" s="95">
        <v>0.55664000000000002</v>
      </c>
      <c r="AP160" s="95">
        <v>1.8665999999999999E-3</v>
      </c>
      <c r="AQ160" s="95">
        <v>0.61523000000000005</v>
      </c>
      <c r="AR160" s="95">
        <v>1.6532000000000001E-3</v>
      </c>
      <c r="AS160" s="95">
        <v>1.5623E-3</v>
      </c>
      <c r="AT160" s="95">
        <v>1.5609E-3</v>
      </c>
      <c r="AU160" s="95">
        <v>5.3997999999999997E-2</v>
      </c>
      <c r="AV160" s="95">
        <v>0.10562000000000001</v>
      </c>
      <c r="AW160" s="95">
        <v>2.0550999999999998E-3</v>
      </c>
      <c r="AX160" s="95">
        <v>1.8986000000000001E-3</v>
      </c>
      <c r="AY160" s="95">
        <v>3.4922000000000002E-4</v>
      </c>
      <c r="AZ160" s="95">
        <v>3.9029000000000001E-4</v>
      </c>
      <c r="BA160" s="95">
        <v>1.0094000000000001E-4</v>
      </c>
      <c r="BB160" s="95">
        <v>1.2184999999999999E-4</v>
      </c>
      <c r="BC160" s="95">
        <v>2.6518000000000002E-3</v>
      </c>
      <c r="BD160" s="95">
        <v>2.2457000000000002E-3</v>
      </c>
      <c r="BE160" s="95">
        <v>8.6957000000000007E-2</v>
      </c>
      <c r="BF160" s="95">
        <v>8.7037000000000003E-2</v>
      </c>
      <c r="BG160" s="95">
        <v>4.1120000000000002E-3</v>
      </c>
      <c r="BH160" s="95">
        <v>3.4296999999999999E-3</v>
      </c>
      <c r="BI160" s="95">
        <v>3.8412E-4</v>
      </c>
      <c r="BJ160" s="95">
        <v>3.7903999999999998E-4</v>
      </c>
      <c r="BK160" s="98">
        <v>6.7199999999999994E-5</v>
      </c>
      <c r="BL160" s="98">
        <v>5.5600000000000003E-5</v>
      </c>
      <c r="BM160" s="95">
        <v>3.4032E-2</v>
      </c>
      <c r="BN160" s="95">
        <v>9.9968000000000001E-3</v>
      </c>
      <c r="BO160" s="95">
        <v>1.6896000000000001E-2</v>
      </c>
      <c r="BP160" s="95">
        <v>2.8688000000000002E-2</v>
      </c>
      <c r="BQ160" s="95">
        <v>2.2792E-2</v>
      </c>
      <c r="BR160" s="95">
        <v>1.2881E-2</v>
      </c>
      <c r="BS160" s="95">
        <v>8.3382999999999999E-3</v>
      </c>
      <c r="BT160" s="95">
        <v>1.124E-2</v>
      </c>
      <c r="BU160" s="95">
        <v>1.6305E-2</v>
      </c>
      <c r="BV160" s="95">
        <v>7.6604999999999999</v>
      </c>
      <c r="BW160" s="95">
        <v>6.4892000000000003</v>
      </c>
      <c r="BX160" s="95">
        <v>1.4931000000000001</v>
      </c>
      <c r="BY160" s="95">
        <v>0.18406</v>
      </c>
      <c r="BZ160" s="95">
        <v>0.5</v>
      </c>
      <c r="CA160" s="95">
        <v>2.5</v>
      </c>
      <c r="CB160" s="95">
        <v>184.06</v>
      </c>
      <c r="CC160" s="95">
        <v>0.34899999999999998</v>
      </c>
      <c r="CD160" s="95">
        <v>13</v>
      </c>
      <c r="CE160" s="95">
        <v>30</v>
      </c>
      <c r="CF160" s="95">
        <v>24</v>
      </c>
      <c r="CG160" s="95">
        <v>14</v>
      </c>
      <c r="CH160" s="95">
        <v>4</v>
      </c>
      <c r="CI160" s="95">
        <v>10</v>
      </c>
      <c r="CJ160" s="95">
        <v>202.18</v>
      </c>
      <c r="CK160" s="95">
        <v>1</v>
      </c>
      <c r="CL160" s="9">
        <f>K160/(((CG160*3600)+(CH160*60)+CI160)-((CO160*3600)+(CP160*60)+CQ160))</f>
        <v>0.28791946308724831</v>
      </c>
      <c r="CM160" s="9">
        <v>-42.491</v>
      </c>
      <c r="CN160" s="9">
        <v>147.68100000000001</v>
      </c>
      <c r="CO160" s="95">
        <v>12</v>
      </c>
      <c r="CP160" s="95">
        <v>4</v>
      </c>
      <c r="CQ160" s="95">
        <v>58</v>
      </c>
      <c r="CR160" s="95">
        <v>19</v>
      </c>
      <c r="CS160" s="95">
        <v>338.2</v>
      </c>
      <c r="CT160" s="96" t="s">
        <v>87</v>
      </c>
      <c r="CU160" s="99">
        <v>8.4837962962962962E-2</v>
      </c>
      <c r="CV160" s="95">
        <v>-375</v>
      </c>
      <c r="CW160" s="95">
        <v>167.3</v>
      </c>
      <c r="CX160" s="95">
        <v>1.6</v>
      </c>
      <c r="CY160" s="95">
        <v>339.6</v>
      </c>
      <c r="CZ160" s="95">
        <v>-63.3</v>
      </c>
      <c r="DA160" s="96" t="s">
        <v>88</v>
      </c>
      <c r="DB160" s="95">
        <v>17.600000000000001</v>
      </c>
      <c r="DC160" s="96">
        <v>12.492000000000001</v>
      </c>
    </row>
    <row r="161" spans="1:107" s="63" customFormat="1">
      <c r="A161" s="75"/>
      <c r="E161" s="95"/>
      <c r="F161" s="95"/>
      <c r="G161" s="95"/>
      <c r="H161" s="95"/>
      <c r="I161" s="63">
        <v>3.8</v>
      </c>
      <c r="J161" s="66" t="s">
        <v>51</v>
      </c>
      <c r="K161" s="63">
        <v>3641.8</v>
      </c>
      <c r="L161" s="63">
        <v>153.1</v>
      </c>
      <c r="M161" s="76">
        <f t="shared" ref="M161" si="141">1/AB161</f>
        <v>13.107190604765774</v>
      </c>
      <c r="N161" s="63">
        <v>7.0064000000000001E-2</v>
      </c>
      <c r="O161" s="63">
        <v>1.5226999999999999E-2</v>
      </c>
      <c r="P161" s="63">
        <v>0.11840000000000001</v>
      </c>
      <c r="Q161" s="63">
        <v>3.0453999999999998E-2</v>
      </c>
      <c r="R161" s="63">
        <v>4.4115999999999999E-3</v>
      </c>
      <c r="S161" s="63">
        <v>2.6258000000000002E-3</v>
      </c>
      <c r="T161" s="63">
        <v>9.8280999999999993E-3</v>
      </c>
      <c r="U161" s="63">
        <v>5.9478999999999999E-3</v>
      </c>
      <c r="V161" s="63">
        <v>13.475</v>
      </c>
      <c r="W161" s="63">
        <v>13.388999999999999</v>
      </c>
      <c r="X161" s="76">
        <v>13.432</v>
      </c>
      <c r="Y161" s="63">
        <v>4.2779999999999999E-2</v>
      </c>
      <c r="Z161" s="63">
        <v>7.6249999999999998E-2</v>
      </c>
      <c r="AA161" s="63">
        <v>7.6418E-2</v>
      </c>
      <c r="AB161" s="63">
        <v>7.6294000000000001E-2</v>
      </c>
      <c r="AC161" s="63">
        <v>1.6787E-4</v>
      </c>
      <c r="AD161" s="63">
        <v>0.40404000000000001</v>
      </c>
      <c r="AE161" s="63">
        <v>8.0565999999999999E-2</v>
      </c>
      <c r="AF161" s="63">
        <v>2.2741000000000001E-2</v>
      </c>
      <c r="AG161" s="63">
        <v>8.3617999999999998E-2</v>
      </c>
      <c r="AH161" s="63">
        <v>4.9458999999999996E-3</v>
      </c>
      <c r="AI161" s="63">
        <v>120</v>
      </c>
      <c r="AJ161" s="63">
        <v>6.6380999999999996E-2</v>
      </c>
      <c r="AK161" s="63">
        <v>7.2884000000000004E-2</v>
      </c>
      <c r="AL161" s="63">
        <v>6.8359000000000003E-2</v>
      </c>
      <c r="AM161" s="63">
        <v>6.5025999999999999E-3</v>
      </c>
      <c r="AN161" s="63">
        <v>0.32826</v>
      </c>
      <c r="AO161" s="63">
        <v>0.12207</v>
      </c>
      <c r="AP161" s="63">
        <v>7.9219000000000008E-3</v>
      </c>
      <c r="AQ161" s="63">
        <v>0.20508000000000001</v>
      </c>
      <c r="AR161" s="63">
        <v>3.6625999999999999E-2</v>
      </c>
      <c r="AS161" s="63">
        <v>2.1432999999999999E-3</v>
      </c>
      <c r="AT161" s="63">
        <v>6.3228000000000004E-4</v>
      </c>
      <c r="AU161" s="63">
        <v>2.9957999999999999E-2</v>
      </c>
      <c r="AV161" s="63">
        <v>1.5332999999999999E-2</v>
      </c>
      <c r="AW161" s="63">
        <v>7.5412000000000005E-4</v>
      </c>
      <c r="AX161" s="63">
        <v>3.0096000000000002E-4</v>
      </c>
      <c r="AY161" s="63">
        <v>1.5406999999999999E-4</v>
      </c>
      <c r="AZ161" s="63">
        <v>1.0734999999999999E-4</v>
      </c>
      <c r="BA161" s="63">
        <v>1.4053000000000001E-4</v>
      </c>
      <c r="BB161" s="63">
        <v>1.4800000000000001E-5</v>
      </c>
      <c r="BC161" s="63">
        <v>2.1329000000000001E-2</v>
      </c>
      <c r="BD161" s="63">
        <v>2.0469999999999999E-2</v>
      </c>
      <c r="BE161" s="63">
        <v>3.1050000000000001E-2</v>
      </c>
      <c r="BF161" s="63">
        <v>2.5576999999999999E-2</v>
      </c>
      <c r="BG161" s="63">
        <v>1.3692999999999999E-3</v>
      </c>
      <c r="BH161" s="63">
        <v>9.9726999999999997E-4</v>
      </c>
      <c r="BI161" s="63">
        <v>2.1083000000000001E-4</v>
      </c>
      <c r="BJ161" s="63">
        <v>1.9154E-4</v>
      </c>
      <c r="BK161" s="63">
        <v>4.18E-5</v>
      </c>
      <c r="BL161" s="63">
        <v>4.2200000000000003E-5</v>
      </c>
      <c r="BM161" s="63">
        <v>0.26789000000000002</v>
      </c>
      <c r="BN161" s="63">
        <v>4.1868000000000002E-2</v>
      </c>
      <c r="BO161" s="63">
        <v>1.7779E-2</v>
      </c>
      <c r="BP161" s="63">
        <v>9.5089999999999994E-2</v>
      </c>
      <c r="BQ161" s="63">
        <v>5.6433999999999998E-2</v>
      </c>
      <c r="BR161" s="63">
        <v>5.4028E-2</v>
      </c>
      <c r="BS161" s="63">
        <v>5.4667E-2</v>
      </c>
      <c r="BT161" s="63">
        <v>0.21146000000000001</v>
      </c>
      <c r="BU161" s="63">
        <v>6.8351999999999996E-2</v>
      </c>
      <c r="BV161" s="63">
        <v>26.838999999999999</v>
      </c>
      <c r="BW161" s="63">
        <v>17.402999999999999</v>
      </c>
      <c r="BX161" s="63">
        <v>4.7469999999999999</v>
      </c>
      <c r="BY161" s="63">
        <v>0.89614000000000005</v>
      </c>
      <c r="BZ161" s="63">
        <v>0.05</v>
      </c>
      <c r="CA161" s="63">
        <v>0.1</v>
      </c>
      <c r="CB161" s="63">
        <v>142.31</v>
      </c>
      <c r="CC161" s="63">
        <v>0.33300000000000002</v>
      </c>
      <c r="CD161" s="63">
        <v>15</v>
      </c>
      <c r="CE161" s="63">
        <v>25</v>
      </c>
      <c r="CF161" s="63">
        <v>11</v>
      </c>
      <c r="CG161" s="63">
        <v>15</v>
      </c>
      <c r="CH161" s="63">
        <v>55</v>
      </c>
      <c r="CI161" s="63">
        <v>58</v>
      </c>
      <c r="CJ161" s="63">
        <v>840.92</v>
      </c>
      <c r="CK161" s="63">
        <v>1</v>
      </c>
      <c r="CL161" s="9">
        <f>K161/(((CG161*3600)+(CH161*60)+CI161)-((CO161*3600)+(CP161*60)+CQ161))</f>
        <v>0.26275613275613274</v>
      </c>
      <c r="CM161" s="9">
        <v>-34.597610000000003</v>
      </c>
      <c r="CN161" s="9">
        <v>116.35669</v>
      </c>
      <c r="CO161" s="95">
        <v>12</v>
      </c>
      <c r="CP161" s="95">
        <v>4</v>
      </c>
      <c r="CQ161" s="95">
        <v>58</v>
      </c>
      <c r="CR161" s="63">
        <v>36.85</v>
      </c>
      <c r="CS161" s="63">
        <v>296.2</v>
      </c>
      <c r="CT161" s="66" t="s">
        <v>87</v>
      </c>
      <c r="CU161" s="63">
        <v>0.66446759259259258</v>
      </c>
      <c r="CV161" s="63">
        <v>142.9</v>
      </c>
      <c r="CW161" s="63">
        <v>140.30000000000001</v>
      </c>
      <c r="CX161" s="63">
        <v>-7.2</v>
      </c>
      <c r="CY161" s="63">
        <v>327.5</v>
      </c>
      <c r="CZ161" s="63">
        <v>-39.4</v>
      </c>
      <c r="DA161" s="63" t="s">
        <v>88</v>
      </c>
      <c r="DB161" s="63">
        <v>13.7</v>
      </c>
      <c r="DC161" s="66">
        <v>-43.671999999999997</v>
      </c>
    </row>
    <row r="162" spans="1:107" s="77" customFormat="1">
      <c r="A162" s="110"/>
      <c r="I162" s="77">
        <v>3.8</v>
      </c>
      <c r="J162" s="74" t="s">
        <v>67</v>
      </c>
      <c r="K162" s="77">
        <v>4667.8999999999996</v>
      </c>
      <c r="L162" s="77">
        <v>171.1</v>
      </c>
      <c r="M162" s="78">
        <f>1/AB162</f>
        <v>9.1024940833788452</v>
      </c>
      <c r="N162" s="77">
        <v>5.5523999999999997E-2</v>
      </c>
      <c r="O162" s="77">
        <v>6.8466000000000004E-3</v>
      </c>
      <c r="P162" s="77">
        <v>7.9486000000000001E-2</v>
      </c>
      <c r="Q162" s="77">
        <v>1.3693E-2</v>
      </c>
      <c r="R162" s="77">
        <v>1.1435000000000001E-2</v>
      </c>
      <c r="S162" s="77">
        <v>6.6582999999999998E-3</v>
      </c>
      <c r="T162" s="77">
        <v>1.5724999999999999E-2</v>
      </c>
      <c r="U162" s="77">
        <v>8.8442E-3</v>
      </c>
      <c r="V162" s="77">
        <v>6.694</v>
      </c>
      <c r="W162" s="77">
        <v>16.510000000000002</v>
      </c>
      <c r="X162" s="78">
        <v>11.602</v>
      </c>
      <c r="Y162" s="77">
        <v>4.9078999999999997</v>
      </c>
      <c r="Z162" s="77">
        <v>0.10568</v>
      </c>
      <c r="AA162" s="77">
        <v>0.11239</v>
      </c>
      <c r="AB162" s="77">
        <v>0.10986</v>
      </c>
      <c r="AC162" s="77">
        <v>6.7019999999999996E-3</v>
      </c>
      <c r="AD162" s="77">
        <v>3.2511999999999999E-2</v>
      </c>
      <c r="AE162" s="77">
        <v>0.13428000000000001</v>
      </c>
      <c r="AF162" s="77">
        <v>1.4888999999999999E-2</v>
      </c>
      <c r="AG162" s="77">
        <v>0.13916000000000001</v>
      </c>
      <c r="AH162" s="77">
        <v>2.1318E-2</v>
      </c>
      <c r="AI162" s="77">
        <v>60</v>
      </c>
      <c r="AJ162" s="77">
        <v>7.5592999999999997E-3</v>
      </c>
      <c r="AK162" s="77" t="s">
        <v>42</v>
      </c>
      <c r="AL162" s="77">
        <v>3.9063000000000001E-2</v>
      </c>
      <c r="AM162" s="77" t="s">
        <v>42</v>
      </c>
      <c r="AN162" s="77">
        <v>0.3342</v>
      </c>
      <c r="AO162" s="77">
        <v>5.8594E-2</v>
      </c>
      <c r="AP162" s="77">
        <v>5.6589E-2</v>
      </c>
      <c r="AQ162" s="77">
        <v>8.7890999999999997E-2</v>
      </c>
      <c r="AR162" s="77">
        <v>9.2791999999999996E-3</v>
      </c>
      <c r="AS162" s="77">
        <v>6.2249000000000002E-3</v>
      </c>
      <c r="AT162" s="77">
        <v>1.1249E-2</v>
      </c>
      <c r="AU162" s="77">
        <v>5.7238999999999996E-3</v>
      </c>
      <c r="AV162" s="77">
        <v>5.6128000000000003E-3</v>
      </c>
      <c r="AW162" s="77">
        <v>4.3065999999999997E-4</v>
      </c>
      <c r="AX162" s="77">
        <v>5.4067999999999998E-4</v>
      </c>
      <c r="AY162" s="77">
        <v>3.9400000000000002E-5</v>
      </c>
      <c r="AZ162" s="77">
        <v>3.9900000000000001E-5</v>
      </c>
      <c r="BA162" s="77">
        <v>2.3300000000000001E-5</v>
      </c>
      <c r="BB162" s="77">
        <v>4.0299999999999997E-5</v>
      </c>
      <c r="BC162" s="77">
        <v>9.5725999999999996</v>
      </c>
      <c r="BD162" s="77">
        <v>9.9430999999999994</v>
      </c>
      <c r="BE162" s="77">
        <v>9.4143999999999999E-3</v>
      </c>
      <c r="BF162" s="77">
        <v>8.1603000000000005E-3</v>
      </c>
      <c r="BG162" s="77">
        <v>4.4937999999999998E-4</v>
      </c>
      <c r="BH162" s="77">
        <v>4.3687000000000001E-4</v>
      </c>
      <c r="BI162" s="77">
        <v>8.2100000000000003E-5</v>
      </c>
      <c r="BJ162" s="77">
        <v>6.8300000000000007E-5</v>
      </c>
      <c r="BK162" s="77">
        <v>2.37E-5</v>
      </c>
      <c r="BL162" s="77">
        <v>2.3099999999999999E-5</v>
      </c>
      <c r="BM162" s="77">
        <v>6.7479999999999998E-2</v>
      </c>
      <c r="BN162" s="77">
        <v>1.8199E-2</v>
      </c>
      <c r="BO162" s="77">
        <v>3.3783000000000001E-2</v>
      </c>
      <c r="BP162" s="77">
        <v>7.6882000000000006E-2</v>
      </c>
      <c r="BQ162" s="77">
        <v>5.5331999999999999E-2</v>
      </c>
      <c r="BR162" s="77">
        <v>1.4003E-2</v>
      </c>
      <c r="BS162" s="77">
        <v>3.0476E-2</v>
      </c>
      <c r="BT162" s="77">
        <v>1.2147E-2</v>
      </c>
      <c r="BU162" s="77">
        <v>2.2963000000000001E-2</v>
      </c>
      <c r="BV162" s="77">
        <v>6.9512</v>
      </c>
      <c r="BW162" s="77">
        <v>4.2210000000000001</v>
      </c>
      <c r="BX162" s="77">
        <v>1.2195</v>
      </c>
      <c r="BY162" s="77">
        <v>6.8461999999999995E-2</v>
      </c>
      <c r="BZ162" s="77">
        <v>0.03</v>
      </c>
      <c r="CA162" s="77">
        <v>0.15</v>
      </c>
      <c r="CB162" s="77">
        <v>166.45</v>
      </c>
      <c r="CC162" s="77">
        <v>0.36299999999999999</v>
      </c>
      <c r="CD162" s="77">
        <v>16</v>
      </c>
      <c r="CE162" s="77">
        <v>10</v>
      </c>
      <c r="CF162" s="77">
        <v>19</v>
      </c>
      <c r="CG162" s="77">
        <v>16</v>
      </c>
      <c r="CH162" s="77">
        <v>42</v>
      </c>
      <c r="CI162" s="77">
        <v>3</v>
      </c>
      <c r="CJ162" s="77">
        <v>250</v>
      </c>
      <c r="CK162" s="77">
        <v>1</v>
      </c>
      <c r="CL162" s="58">
        <f>K162/(((CG162*3600)+(CH162*60)+CI162)-((CO162*3600)+(CP162*60)+CQ162))</f>
        <v>0.28077593984962401</v>
      </c>
      <c r="CM162" s="58">
        <v>-19.934799999999999</v>
      </c>
      <c r="CN162" s="58">
        <v>134.3295</v>
      </c>
      <c r="CO162" s="77">
        <v>12</v>
      </c>
      <c r="CP162" s="77">
        <v>4</v>
      </c>
      <c r="CQ162" s="77">
        <v>58</v>
      </c>
      <c r="CR162" s="77">
        <v>43.69</v>
      </c>
      <c r="CS162" s="77">
        <v>328.2</v>
      </c>
      <c r="CT162" s="74" t="s">
        <v>87</v>
      </c>
      <c r="CU162" s="77">
        <v>0.69467592592592586</v>
      </c>
      <c r="CV162" s="77">
        <v>243.2</v>
      </c>
      <c r="CW162" s="77">
        <v>170.4</v>
      </c>
      <c r="CX162" s="77">
        <v>6.4</v>
      </c>
      <c r="CY162" s="77">
        <v>315.7</v>
      </c>
      <c r="CZ162" s="77">
        <v>-51.2</v>
      </c>
      <c r="DA162" s="77" t="s">
        <v>88</v>
      </c>
      <c r="DB162" s="77">
        <v>7.7</v>
      </c>
      <c r="DC162" s="74">
        <v>-10.077</v>
      </c>
    </row>
    <row r="163" spans="1:107" s="77" customFormat="1">
      <c r="A163" s="110"/>
      <c r="E163" s="141"/>
      <c r="F163" s="141"/>
      <c r="G163" s="141"/>
      <c r="J163" s="74"/>
      <c r="M163" s="78"/>
      <c r="X163" s="78">
        <f>AVERAGE(X159:X162)</f>
        <v>8.6092750000000002</v>
      </c>
      <c r="Y163" s="78">
        <f>AVERAGE(Y159:Y162)</f>
        <v>1.334544</v>
      </c>
      <c r="CL163" s="58"/>
      <c r="CM163" s="58"/>
      <c r="CN163" s="58"/>
      <c r="CT163" s="74"/>
      <c r="DC163" s="74"/>
    </row>
    <row r="164" spans="1:107" s="141" customFormat="1">
      <c r="A164" s="166" t="s">
        <v>120</v>
      </c>
      <c r="B164" s="141">
        <v>32</v>
      </c>
      <c r="C164" s="141">
        <v>-92.9</v>
      </c>
      <c r="D164" s="141">
        <v>52</v>
      </c>
      <c r="E164" s="201">
        <v>19.100000000000001</v>
      </c>
      <c r="F164" s="201">
        <v>11</v>
      </c>
      <c r="G164" s="201">
        <v>10.7</v>
      </c>
      <c r="H164" s="201">
        <f>(E164^2+F164^2+G164^2)^0.5</f>
        <v>24.501020386914501</v>
      </c>
      <c r="I164" s="141">
        <v>0.85</v>
      </c>
      <c r="J164" s="155" t="s">
        <v>91</v>
      </c>
      <c r="K164" s="141">
        <v>2040.7</v>
      </c>
      <c r="L164" s="141">
        <v>171.6</v>
      </c>
      <c r="M164" s="159">
        <f>1/AB164</f>
        <v>1.0981287885443205</v>
      </c>
      <c r="N164" s="141">
        <v>9.3167000000000007E-3</v>
      </c>
      <c r="O164" s="141">
        <v>1.3791999999999999E-3</v>
      </c>
      <c r="P164" s="141">
        <v>1.3455E-2</v>
      </c>
      <c r="Q164" s="141">
        <v>2.7583E-3</v>
      </c>
      <c r="R164" s="141">
        <v>1.0827E-3</v>
      </c>
      <c r="S164" s="141">
        <v>6.4262E-4</v>
      </c>
      <c r="T164" s="141">
        <v>9.9575000000000011E-4</v>
      </c>
      <c r="U164" s="141">
        <v>5.9261999999999997E-4</v>
      </c>
      <c r="V164" s="141">
        <v>0.90115000000000001</v>
      </c>
      <c r="W164" s="141">
        <v>0.71747000000000005</v>
      </c>
      <c r="X164" s="159">
        <v>0.80930999999999997</v>
      </c>
      <c r="Y164" s="141">
        <v>9.1840000000000005E-2</v>
      </c>
      <c r="Z164" s="141">
        <v>0.91034999999999999</v>
      </c>
      <c r="AA164" s="141">
        <v>0.91117999999999999</v>
      </c>
      <c r="AB164" s="141">
        <v>0.91064000000000001</v>
      </c>
      <c r="AC164" s="141">
        <v>8.3060000000000002E-4</v>
      </c>
      <c r="AD164" s="141">
        <v>1.3306E-4</v>
      </c>
      <c r="AE164" s="141">
        <v>0.91796999999999995</v>
      </c>
      <c r="AF164" s="160">
        <v>5.8300000000000001E-6</v>
      </c>
      <c r="AG164" s="141">
        <v>0.93506</v>
      </c>
      <c r="AH164" s="160">
        <v>1.81E-6</v>
      </c>
      <c r="AI164" s="141">
        <v>120</v>
      </c>
      <c r="AJ164" s="141">
        <v>0.76515</v>
      </c>
      <c r="AK164" s="141">
        <v>0.76990000000000003</v>
      </c>
      <c r="AL164" s="141">
        <v>0.76659999999999995</v>
      </c>
      <c r="AM164" s="141">
        <v>4.7498000000000002E-3</v>
      </c>
      <c r="AN164" s="141">
        <v>1.8661E-4</v>
      </c>
      <c r="AO164" s="141">
        <v>0.80078000000000005</v>
      </c>
      <c r="AP164" s="160">
        <v>2.9600000000000001E-5</v>
      </c>
      <c r="AQ164" s="141">
        <v>0.83496000000000004</v>
      </c>
      <c r="AR164" s="160">
        <v>3.3699999999999999E-6</v>
      </c>
      <c r="AS164" s="160">
        <v>3.0400000000000001E-6</v>
      </c>
      <c r="AT164" s="160">
        <v>2.39E-6</v>
      </c>
      <c r="AU164" s="141">
        <v>3.1121000000000002E-4</v>
      </c>
      <c r="AV164" s="141">
        <v>4.1533E-4</v>
      </c>
      <c r="AW164" s="160">
        <v>2.6999999999999999E-5</v>
      </c>
      <c r="AX164" s="160">
        <v>3.3000000000000002E-7</v>
      </c>
      <c r="AY164" s="160">
        <v>1.7499999999999998E-5</v>
      </c>
      <c r="AZ164" s="160">
        <v>1.0499999999999999E-5</v>
      </c>
      <c r="BA164" s="160">
        <v>4.5700000000000003E-6</v>
      </c>
      <c r="BB164" s="160">
        <v>6.2999999999999998E-6</v>
      </c>
      <c r="BC164" s="160">
        <v>1.4600000000000001E-5</v>
      </c>
      <c r="BD164" s="160">
        <v>2.09E-5</v>
      </c>
      <c r="BE164" s="141">
        <v>1.6247E-3</v>
      </c>
      <c r="BF164" s="141">
        <v>1.6519E-3</v>
      </c>
      <c r="BG164" s="160">
        <v>6.5500000000000006E-5</v>
      </c>
      <c r="BH164" s="160">
        <v>4.0800000000000002E-5</v>
      </c>
      <c r="BI164" s="160">
        <v>1.4100000000000001E-5</v>
      </c>
      <c r="BJ164" s="160">
        <v>1.56E-5</v>
      </c>
      <c r="BK164" s="160">
        <v>4.6199999999999998E-6</v>
      </c>
      <c r="BL164" s="160">
        <v>4.69E-6</v>
      </c>
      <c r="BM164" s="141">
        <v>1.1865000000000001E-3</v>
      </c>
      <c r="BN164" s="141">
        <v>6.1324000000000003E-4</v>
      </c>
      <c r="BO164" s="141">
        <v>4.0478999999999998E-4</v>
      </c>
      <c r="BP164" s="141">
        <v>3.323E-4</v>
      </c>
      <c r="BQ164" s="141">
        <v>3.6854999999999999E-4</v>
      </c>
      <c r="BR164" s="141">
        <v>2.2319000000000001E-4</v>
      </c>
      <c r="BS164" s="160">
        <v>5.13E-5</v>
      </c>
      <c r="BT164" s="141">
        <v>8.1791999999999998E-4</v>
      </c>
      <c r="BU164" s="141">
        <v>6.5258999999999998E-4</v>
      </c>
      <c r="BV164" s="141">
        <v>12.428000000000001</v>
      </c>
      <c r="BW164" s="141">
        <v>7.8038999999999996</v>
      </c>
      <c r="BX164" s="141">
        <v>3.2193000000000001</v>
      </c>
      <c r="BY164" s="141">
        <v>0.13678999999999999</v>
      </c>
      <c r="BZ164" s="141">
        <v>0.7</v>
      </c>
      <c r="CA164" s="141">
        <v>3</v>
      </c>
      <c r="CB164" s="141">
        <v>245.85</v>
      </c>
      <c r="CC164" s="141">
        <v>0.34100000000000003</v>
      </c>
      <c r="CD164" s="141">
        <v>1</v>
      </c>
      <c r="CE164" s="141">
        <v>0</v>
      </c>
      <c r="CF164" s="141">
        <v>0</v>
      </c>
      <c r="CG164" s="141">
        <v>1</v>
      </c>
      <c r="CH164" s="141">
        <v>21</v>
      </c>
      <c r="CI164" s="141">
        <v>20</v>
      </c>
      <c r="CJ164" s="141">
        <v>298.77999999999997</v>
      </c>
      <c r="CK164" s="141">
        <v>1</v>
      </c>
      <c r="CL164" s="111">
        <f>K164/(((CG164*3600)+(CH164*60)+CI164)-((CO164*3600)+(CP164*60)+CQ164))</f>
        <v>-2.7411447069727458E-2</v>
      </c>
      <c r="CM164" s="111">
        <v>50.206499999999998</v>
      </c>
      <c r="CN164" s="111">
        <v>-96.011700000000005</v>
      </c>
      <c r="CO164" s="141">
        <v>22</v>
      </c>
      <c r="CP164" s="141">
        <v>2</v>
      </c>
      <c r="CQ164" s="141">
        <v>7</v>
      </c>
      <c r="CT164" s="155"/>
      <c r="CU164" s="165"/>
      <c r="DA164" s="155"/>
      <c r="DC164" s="155">
        <v>-6.7960000000000003</v>
      </c>
    </row>
    <row r="165" spans="1:107" s="63" customFormat="1">
      <c r="A165" s="90">
        <v>40237</v>
      </c>
      <c r="B165" s="63">
        <v>48.7</v>
      </c>
      <c r="C165" s="63">
        <v>21</v>
      </c>
      <c r="D165" s="63">
        <v>37</v>
      </c>
      <c r="E165" s="222">
        <v>-11.7</v>
      </c>
      <c r="F165" s="222">
        <v>2.7</v>
      </c>
      <c r="G165" s="222">
        <v>-9.1</v>
      </c>
      <c r="H165" s="222">
        <f>(E165^2+F165^2+G165^2)^0.5</f>
        <v>15.066187308008617</v>
      </c>
      <c r="I165" s="63">
        <v>0.44</v>
      </c>
      <c r="J165" s="66" t="s">
        <v>49</v>
      </c>
      <c r="K165" s="63">
        <v>533.70000000000005</v>
      </c>
      <c r="L165" s="63">
        <v>89</v>
      </c>
      <c r="M165" s="76">
        <f>1/AB165</f>
        <v>2.7306736571912293</v>
      </c>
      <c r="N165" s="63">
        <v>0.2482</v>
      </c>
      <c r="O165" s="63">
        <v>6.8432000000000007E-2</v>
      </c>
      <c r="P165" s="63">
        <v>0.36420000000000002</v>
      </c>
      <c r="Q165" s="63">
        <v>0.13686000000000001</v>
      </c>
      <c r="R165" s="63">
        <v>4.2223999999999998E-2</v>
      </c>
      <c r="S165" s="63">
        <v>2.4903000000000002E-2</v>
      </c>
      <c r="T165" s="63">
        <v>2.8454E-2</v>
      </c>
      <c r="U165" s="63">
        <v>1.5531E-2</v>
      </c>
      <c r="V165" s="63">
        <v>3.1659000000000002</v>
      </c>
      <c r="W165" s="63">
        <v>2.1930000000000001</v>
      </c>
      <c r="X165" s="76">
        <v>2.6793999999999998</v>
      </c>
      <c r="Y165" s="63">
        <v>0.48643999999999998</v>
      </c>
      <c r="Z165" s="63">
        <v>0.35938999999999999</v>
      </c>
      <c r="AA165" s="63">
        <v>0.37167</v>
      </c>
      <c r="AB165" s="63">
        <v>0.36620999999999998</v>
      </c>
      <c r="AC165" s="63">
        <v>1.2277E-2</v>
      </c>
      <c r="AD165" s="63">
        <v>0.28805999999999998</v>
      </c>
      <c r="AE165" s="63">
        <v>0.47363</v>
      </c>
      <c r="AF165" s="63">
        <v>1.5403999999999999E-2</v>
      </c>
      <c r="AG165" s="63">
        <v>0.49804999999999999</v>
      </c>
      <c r="AH165" s="63">
        <v>1.9622000000000001E-2</v>
      </c>
      <c r="AI165" s="63">
        <v>80</v>
      </c>
      <c r="AJ165" s="63">
        <v>0.35962</v>
      </c>
      <c r="AK165" s="63">
        <v>0.37330999999999998</v>
      </c>
      <c r="AL165" s="63">
        <v>0.37108999999999998</v>
      </c>
      <c r="AM165" s="63">
        <v>1.3694E-2</v>
      </c>
      <c r="AN165" s="63">
        <v>0.50143000000000004</v>
      </c>
      <c r="AO165" s="63">
        <v>0.47852</v>
      </c>
      <c r="AP165" s="63">
        <v>1.4472E-2</v>
      </c>
      <c r="AQ165" s="63">
        <v>0.56640999999999997</v>
      </c>
      <c r="AR165" s="63">
        <v>1.3434E-2</v>
      </c>
      <c r="AS165" s="63">
        <v>2.0216000000000001E-2</v>
      </c>
      <c r="AT165" s="63">
        <v>2.1125999999999999E-2</v>
      </c>
      <c r="AU165" s="63">
        <v>4.5003000000000001E-2</v>
      </c>
      <c r="AV165" s="63">
        <v>4.1493000000000002E-2</v>
      </c>
      <c r="AW165" s="63">
        <v>6.8624999999999997E-3</v>
      </c>
      <c r="AX165" s="63">
        <v>6.4384999999999998E-3</v>
      </c>
      <c r="AY165" s="63">
        <v>2.6886000000000002E-3</v>
      </c>
      <c r="AZ165" s="63">
        <v>3.0027999999999999E-3</v>
      </c>
      <c r="BA165" s="63">
        <v>4.5326999999999998E-4</v>
      </c>
      <c r="BB165" s="63">
        <v>2.4261000000000001E-4</v>
      </c>
      <c r="BC165" s="63">
        <v>2.0694000000000001E-2</v>
      </c>
      <c r="BD165" s="63">
        <v>3.7033999999999997E-2</v>
      </c>
      <c r="BE165" s="63">
        <v>7.3311000000000001E-2</v>
      </c>
      <c r="BF165" s="63">
        <v>8.2908999999999997E-2</v>
      </c>
      <c r="BG165" s="63">
        <v>6.4917999999999998E-3</v>
      </c>
      <c r="BH165" s="63">
        <v>7.2683000000000001E-3</v>
      </c>
      <c r="BI165" s="63">
        <v>3.2125000000000001E-3</v>
      </c>
      <c r="BJ165" s="63">
        <v>5.6841000000000001E-3</v>
      </c>
      <c r="BK165" s="63">
        <v>7.7450999999999996E-4</v>
      </c>
      <c r="BL165" s="63">
        <v>8.2109999999999995E-4</v>
      </c>
      <c r="BM165" s="63">
        <v>0.42973</v>
      </c>
      <c r="BN165" s="63">
        <v>0.73497000000000001</v>
      </c>
      <c r="BO165" s="63">
        <v>0.24284</v>
      </c>
      <c r="BP165" s="63">
        <v>9.4062000000000007E-2</v>
      </c>
      <c r="BQ165" s="63">
        <v>0.16844999999999999</v>
      </c>
      <c r="BR165" s="63">
        <v>0.13048999999999999</v>
      </c>
      <c r="BS165" s="63">
        <v>0.1052</v>
      </c>
      <c r="BT165" s="63">
        <v>0.26128000000000001</v>
      </c>
      <c r="BU165" s="63">
        <v>0.74646999999999997</v>
      </c>
      <c r="BV165" s="63">
        <v>8.6254000000000008</v>
      </c>
      <c r="BW165" s="63">
        <v>6.032</v>
      </c>
      <c r="BX165" s="63">
        <v>2.5510999999999999</v>
      </c>
      <c r="BY165" s="63">
        <v>1.6120000000000001</v>
      </c>
      <c r="BZ165" s="63">
        <v>0.3</v>
      </c>
      <c r="CA165" s="63">
        <v>1.5</v>
      </c>
      <c r="CB165" s="63">
        <v>88.025000000000006</v>
      </c>
      <c r="CC165" s="63">
        <v>0.374</v>
      </c>
      <c r="CD165" s="63">
        <v>22</v>
      </c>
      <c r="CE165" s="63">
        <v>15</v>
      </c>
      <c r="CF165" s="63">
        <v>0</v>
      </c>
      <c r="CG165" s="63">
        <v>23</v>
      </c>
      <c r="CH165" s="63">
        <v>4</v>
      </c>
      <c r="CI165" s="63">
        <v>18</v>
      </c>
      <c r="CJ165" s="63">
        <v>111.33</v>
      </c>
      <c r="CK165" s="63">
        <v>1</v>
      </c>
      <c r="CL165" s="48">
        <f>K165/(((CG165*3600)+(CH165*60)+CI165)-((CO165*3600)+(CP165*60)+CQ165))</f>
        <v>0.22538006756756759</v>
      </c>
      <c r="CM165" s="9">
        <v>48.8461</v>
      </c>
      <c r="CN165" s="9">
        <v>13.7179</v>
      </c>
      <c r="CO165" s="63">
        <v>22</v>
      </c>
      <c r="CP165" s="63">
        <v>24</v>
      </c>
      <c r="CQ165" s="63">
        <v>50</v>
      </c>
      <c r="CR165" s="63">
        <v>5.62</v>
      </c>
      <c r="CS165" s="63">
        <v>274.89999999999998</v>
      </c>
      <c r="CT165" s="66" t="s">
        <v>87</v>
      </c>
      <c r="CU165" s="88">
        <v>0.96030092592592586</v>
      </c>
      <c r="CV165" s="63">
        <v>-12.1</v>
      </c>
      <c r="CW165" s="63">
        <v>87.8</v>
      </c>
      <c r="CX165" s="63">
        <v>-0.7</v>
      </c>
      <c r="CY165" s="63">
        <v>310.7</v>
      </c>
      <c r="CZ165" s="63">
        <v>-66.3</v>
      </c>
      <c r="DA165" s="63" t="s">
        <v>88</v>
      </c>
      <c r="DB165" s="63">
        <v>2.1</v>
      </c>
      <c r="DC165" s="66">
        <v>-50.383000000000003</v>
      </c>
    </row>
    <row r="166" spans="1:107" s="63" customFormat="1">
      <c r="A166" s="67"/>
      <c r="E166" s="95"/>
      <c r="F166" s="95"/>
      <c r="G166" s="95"/>
      <c r="H166" s="95"/>
      <c r="I166" s="63">
        <v>0.44</v>
      </c>
      <c r="J166" s="66" t="s">
        <v>46</v>
      </c>
      <c r="K166" s="63">
        <v>1404.3</v>
      </c>
      <c r="L166" s="63">
        <v>237.5</v>
      </c>
      <c r="M166" s="76">
        <f t="shared" ref="M166:M199" si="142">1/AB166</f>
        <v>2.5924197646082852</v>
      </c>
      <c r="N166" s="63">
        <v>0.44266</v>
      </c>
      <c r="O166" s="63">
        <v>0.84409999999999996</v>
      </c>
      <c r="P166" s="63">
        <v>0.68306999999999995</v>
      </c>
      <c r="Q166" s="63">
        <v>1.6881999999999999</v>
      </c>
      <c r="R166" s="63">
        <v>6.5545000000000004E-3</v>
      </c>
      <c r="S166" s="63">
        <v>3.8827000000000002E-3</v>
      </c>
      <c r="T166" s="63">
        <v>7.8773999999999997E-3</v>
      </c>
      <c r="U166" s="63">
        <v>4.7272E-3</v>
      </c>
      <c r="V166" s="63">
        <v>1.9054</v>
      </c>
      <c r="W166" s="63">
        <v>3.0809000000000002</v>
      </c>
      <c r="X166" s="76">
        <v>2.4931999999999999</v>
      </c>
      <c r="Y166" s="63">
        <v>0.58770999999999995</v>
      </c>
      <c r="Z166" s="63">
        <v>0.3856</v>
      </c>
      <c r="AA166" s="63">
        <v>0.38613999999999998</v>
      </c>
      <c r="AB166" s="63">
        <v>0.38574000000000003</v>
      </c>
      <c r="AC166" s="63">
        <v>5.3888999999999999E-4</v>
      </c>
      <c r="AD166" s="63">
        <v>0.16431000000000001</v>
      </c>
      <c r="AE166" s="63">
        <v>0.39795000000000003</v>
      </c>
      <c r="AF166" s="63">
        <v>3.8303999999999999E-3</v>
      </c>
      <c r="AG166" s="63">
        <v>0.41382000000000002</v>
      </c>
      <c r="AH166" s="63">
        <v>2.4889999999999999E-3</v>
      </c>
      <c r="AI166" s="63">
        <v>150</v>
      </c>
      <c r="AJ166" s="63">
        <v>0.38477</v>
      </c>
      <c r="AK166" s="63">
        <v>0.39040999999999998</v>
      </c>
      <c r="AL166" s="63">
        <v>0.38574000000000003</v>
      </c>
      <c r="AM166" s="63">
        <v>5.6411999999999999E-3</v>
      </c>
      <c r="AN166" s="63">
        <v>0.26394000000000001</v>
      </c>
      <c r="AO166" s="63">
        <v>0.48827999999999999</v>
      </c>
      <c r="AP166" s="63">
        <v>1.9472999999999999E-3</v>
      </c>
      <c r="AQ166" s="63">
        <v>0.77148000000000005</v>
      </c>
      <c r="AR166" s="63">
        <v>1.8275999999999999E-4</v>
      </c>
      <c r="AS166" s="63">
        <v>3.6733E-3</v>
      </c>
      <c r="AT166" s="63">
        <v>3.5569999999999998E-3</v>
      </c>
      <c r="AU166" s="63">
        <v>2.8968000000000001E-2</v>
      </c>
      <c r="AV166" s="63">
        <v>3.0613999999999999E-2</v>
      </c>
      <c r="AW166" s="63">
        <v>6.7701999999999997E-4</v>
      </c>
      <c r="AX166" s="63">
        <v>1.9541E-4</v>
      </c>
      <c r="AY166" s="63">
        <v>6.1472000000000002E-4</v>
      </c>
      <c r="AZ166" s="63">
        <v>7.4622000000000002E-4</v>
      </c>
      <c r="BA166" s="83">
        <v>6.0300000000000002E-5</v>
      </c>
      <c r="BB166" s="83">
        <v>2.2099999999999998E-5</v>
      </c>
      <c r="BC166" s="63">
        <v>1.2377000000000001E-2</v>
      </c>
      <c r="BD166" s="63">
        <v>1.6625999999999998E-2</v>
      </c>
      <c r="BE166" s="63">
        <v>4.3896999999999999E-2</v>
      </c>
      <c r="BF166" s="63">
        <v>4.0535000000000002E-2</v>
      </c>
      <c r="BG166" s="63">
        <v>1.3056999999999999E-3</v>
      </c>
      <c r="BH166" s="63">
        <v>1.6768E-3</v>
      </c>
      <c r="BI166" s="63">
        <v>6.1653000000000001E-4</v>
      </c>
      <c r="BJ166" s="83">
        <v>7.7799999999999994E-5</v>
      </c>
      <c r="BK166" s="63">
        <v>1.4075000000000001E-4</v>
      </c>
      <c r="BL166" s="83">
        <v>6.4700000000000001E-7</v>
      </c>
      <c r="BM166" s="63">
        <v>0.57189000000000001</v>
      </c>
      <c r="BN166" s="63">
        <v>3.1480000000000001</v>
      </c>
      <c r="BO166" s="63">
        <v>4.2091000000000003E-2</v>
      </c>
      <c r="BP166" s="63">
        <v>0.13100000000000001</v>
      </c>
      <c r="BQ166" s="63">
        <v>8.6544999999999997E-2</v>
      </c>
      <c r="BR166" s="63">
        <v>0.37944</v>
      </c>
      <c r="BS166" s="63">
        <v>6.2867999999999993E-2</v>
      </c>
      <c r="BT166" s="63">
        <v>0.48533999999999999</v>
      </c>
      <c r="BU166" s="63">
        <v>3.1707999999999998</v>
      </c>
      <c r="BV166" s="63">
        <v>104.21</v>
      </c>
      <c r="BW166" s="63">
        <v>264.86</v>
      </c>
      <c r="BX166" s="63">
        <v>6.6079999999999997</v>
      </c>
      <c r="BY166" s="63">
        <v>1.6579999999999999</v>
      </c>
      <c r="BZ166" s="63">
        <v>0.3</v>
      </c>
      <c r="CA166" s="63">
        <v>3</v>
      </c>
      <c r="CB166" s="63">
        <v>235.36</v>
      </c>
      <c r="CC166" s="63">
        <v>0.34499999999999997</v>
      </c>
      <c r="CD166" s="63">
        <v>23</v>
      </c>
      <c r="CE166" s="63">
        <v>15</v>
      </c>
      <c r="CF166" s="63">
        <v>0</v>
      </c>
      <c r="CG166" s="63">
        <v>23</v>
      </c>
      <c r="CH166" s="63">
        <v>38</v>
      </c>
      <c r="CI166" s="63">
        <v>58</v>
      </c>
      <c r="CJ166" s="63">
        <v>559.19000000000005</v>
      </c>
      <c r="CK166" s="63">
        <v>1</v>
      </c>
      <c r="CL166" s="9">
        <f>K166/(((CG166*3600)+(CH166*60)+CI166)-((CO166*3600)+(CP166*60)+CQ166))</f>
        <v>0.31571492805755397</v>
      </c>
      <c r="CM166" s="9">
        <v>56.721359999999997</v>
      </c>
      <c r="CN166" s="9">
        <v>37.217590000000001</v>
      </c>
      <c r="CO166" s="63">
        <v>22</v>
      </c>
      <c r="CP166" s="63">
        <v>24</v>
      </c>
      <c r="CQ166" s="63">
        <v>50</v>
      </c>
      <c r="CR166" s="63">
        <v>12.13</v>
      </c>
      <c r="CS166" s="63">
        <v>42.8</v>
      </c>
      <c r="CT166" s="66" t="s">
        <v>87</v>
      </c>
      <c r="CU166" s="88">
        <v>0.984837962962963</v>
      </c>
      <c r="CV166" s="63">
        <v>-346</v>
      </c>
      <c r="CW166" s="63">
        <v>235.9</v>
      </c>
      <c r="CX166" s="63">
        <v>1.2</v>
      </c>
      <c r="CY166" s="63">
        <v>321.7</v>
      </c>
      <c r="CZ166" s="63">
        <v>-55.2</v>
      </c>
      <c r="DA166" s="63" t="s">
        <v>88</v>
      </c>
      <c r="DB166" s="63">
        <v>3.6</v>
      </c>
      <c r="DC166" s="66">
        <v>30.420999999999999</v>
      </c>
    </row>
    <row r="167" spans="1:107" s="63" customFormat="1">
      <c r="A167" s="67"/>
      <c r="E167" s="95"/>
      <c r="F167" s="95"/>
      <c r="G167" s="95"/>
      <c r="H167" s="95"/>
      <c r="I167" s="63">
        <v>0.44</v>
      </c>
      <c r="J167" s="66" t="s">
        <v>43</v>
      </c>
      <c r="K167" s="63">
        <v>2650.5</v>
      </c>
      <c r="L167" s="63">
        <v>280.39999999999998</v>
      </c>
      <c r="M167" s="76">
        <f t="shared" si="142"/>
        <v>2.5051982864443718</v>
      </c>
      <c r="N167" s="63">
        <v>0.19685</v>
      </c>
      <c r="O167" s="63">
        <v>1.3941E-2</v>
      </c>
      <c r="P167" s="63">
        <v>0.32203999999999999</v>
      </c>
      <c r="Q167" s="63">
        <v>2.7881E-2</v>
      </c>
      <c r="R167" s="63">
        <v>4.1796999999999997E-3</v>
      </c>
      <c r="S167" s="63">
        <v>2.4727999999999998E-3</v>
      </c>
      <c r="T167" s="63">
        <v>4.4178000000000004E-3</v>
      </c>
      <c r="U167" s="63">
        <v>2.5693000000000001E-3</v>
      </c>
      <c r="V167" s="63">
        <v>2.2854000000000001</v>
      </c>
      <c r="W167" s="63">
        <v>2.0203000000000002</v>
      </c>
      <c r="X167" s="76">
        <v>2.1528999999999998</v>
      </c>
      <c r="Y167" s="63">
        <v>0.13253000000000001</v>
      </c>
      <c r="Z167" s="63">
        <v>0.39889999999999998</v>
      </c>
      <c r="AA167" s="63" t="s">
        <v>42</v>
      </c>
      <c r="AB167" s="63">
        <v>0.39917000000000002</v>
      </c>
      <c r="AC167" s="63" t="s">
        <v>42</v>
      </c>
      <c r="AD167" s="63">
        <v>9.5270999999999995E-2</v>
      </c>
      <c r="AE167" s="63">
        <v>0.42603000000000002</v>
      </c>
      <c r="AF167" s="63">
        <v>3.3197000000000001E-4</v>
      </c>
      <c r="AG167" s="63">
        <v>0.47545999999999999</v>
      </c>
      <c r="AH167" s="63">
        <v>6.9397999999999997E-4</v>
      </c>
      <c r="AI167" s="63">
        <v>200</v>
      </c>
      <c r="AJ167" s="63">
        <v>0.43453999999999998</v>
      </c>
      <c r="AK167" s="63">
        <v>0.43537999999999999</v>
      </c>
      <c r="AL167" s="63">
        <v>0.43457000000000001</v>
      </c>
      <c r="AM167" s="63">
        <v>8.3597999999999995E-4</v>
      </c>
      <c r="AN167" s="63">
        <v>0.23094999999999999</v>
      </c>
      <c r="AO167" s="63">
        <v>0.76171999999999995</v>
      </c>
      <c r="AP167" s="83">
        <v>8.1100000000000003E-6</v>
      </c>
      <c r="AQ167" s="63">
        <v>0.97655999999999998</v>
      </c>
      <c r="AR167" s="83">
        <v>6.1299999999999999E-5</v>
      </c>
      <c r="AS167" s="63">
        <v>4.6836000000000002E-4</v>
      </c>
      <c r="AT167" s="63">
        <v>5.9124999999999998E-4</v>
      </c>
      <c r="AU167" s="63">
        <v>1.0820999999999999E-3</v>
      </c>
      <c r="AV167" s="63">
        <v>4.3195000000000001E-4</v>
      </c>
      <c r="AW167" s="63">
        <v>4.7666000000000001E-4</v>
      </c>
      <c r="AX167" s="63">
        <v>5.6448000000000002E-4</v>
      </c>
      <c r="AY167" s="83">
        <v>2.0299999999999999E-5</v>
      </c>
      <c r="AZ167" s="83">
        <v>8.3599999999999996E-6</v>
      </c>
      <c r="BA167" s="83">
        <v>5.6700000000000003E-5</v>
      </c>
      <c r="BB167" s="83">
        <v>8.2999999999999998E-5</v>
      </c>
      <c r="BC167" s="63">
        <v>3.8677999999999998E-4</v>
      </c>
      <c r="BD167" s="63">
        <v>4.0681000000000002E-4</v>
      </c>
      <c r="BE167" s="63">
        <v>5.6268000000000004E-3</v>
      </c>
      <c r="BF167" s="63">
        <v>7.1701000000000004E-3</v>
      </c>
      <c r="BG167" s="63">
        <v>2.7105E-4</v>
      </c>
      <c r="BH167" s="63">
        <v>2.0551E-4</v>
      </c>
      <c r="BI167" s="83">
        <v>4.71E-5</v>
      </c>
      <c r="BJ167" s="83">
        <v>4.6699999999999997E-5</v>
      </c>
      <c r="BK167" s="83">
        <v>6.3399999999999996E-5</v>
      </c>
      <c r="BL167" s="83">
        <v>6.4700000000000001E-5</v>
      </c>
      <c r="BM167" s="63">
        <v>0.53403999999999996</v>
      </c>
      <c r="BN167" s="63">
        <v>3.9935999999999999E-2</v>
      </c>
      <c r="BO167" s="63">
        <v>2.2855E-2</v>
      </c>
      <c r="BP167" s="63">
        <v>2.4198999999999998E-2</v>
      </c>
      <c r="BQ167" s="63">
        <v>2.3526999999999999E-2</v>
      </c>
      <c r="BR167" s="63">
        <v>7.3993000000000001E-3</v>
      </c>
      <c r="BS167" s="63">
        <v>9.4976000000000001E-4</v>
      </c>
      <c r="BT167" s="63">
        <v>0.51051000000000002</v>
      </c>
      <c r="BU167" s="63">
        <v>4.0614999999999998E-2</v>
      </c>
      <c r="BV167" s="63">
        <v>77.049000000000007</v>
      </c>
      <c r="BW167" s="63">
        <v>46.07</v>
      </c>
      <c r="BX167" s="63">
        <v>22.699000000000002</v>
      </c>
      <c r="BY167" s="63">
        <v>0.69172</v>
      </c>
      <c r="BZ167" s="63">
        <v>0.35</v>
      </c>
      <c r="CA167" s="63">
        <v>3.5</v>
      </c>
      <c r="CB167" s="63">
        <v>275.62</v>
      </c>
      <c r="CC167" s="63">
        <v>0.33900000000000002</v>
      </c>
      <c r="CD167" s="63">
        <v>23</v>
      </c>
      <c r="CE167" s="63">
        <v>46</v>
      </c>
      <c r="CF167" s="63">
        <v>0</v>
      </c>
      <c r="CG167" s="63">
        <v>0</v>
      </c>
      <c r="CH167" s="63">
        <v>45</v>
      </c>
      <c r="CI167" s="63">
        <v>11</v>
      </c>
      <c r="CJ167" s="63">
        <v>1138.5999999999999</v>
      </c>
      <c r="CK167" s="63">
        <v>1</v>
      </c>
      <c r="CL167" s="9">
        <f>K167/(((CG167*3600)+(CH167*60)+CI167)-((CO167*3600)+(CP167*60)+CQ167))</f>
        <v>-3.3989920363174699E-2</v>
      </c>
      <c r="CM167" s="9">
        <v>50.4086</v>
      </c>
      <c r="CN167" s="9">
        <v>58.034300000000002</v>
      </c>
      <c r="CO167" s="63">
        <v>22</v>
      </c>
      <c r="CP167" s="63">
        <v>24</v>
      </c>
      <c r="CQ167" s="63">
        <v>50</v>
      </c>
      <c r="CR167" s="63">
        <v>23.17</v>
      </c>
      <c r="CS167" s="63">
        <v>72.099999999999994</v>
      </c>
      <c r="CT167" s="66" t="s">
        <v>87</v>
      </c>
      <c r="CU167" s="88">
        <v>3.3692129629629627E-2</v>
      </c>
      <c r="CV167" s="63">
        <v>-56.1</v>
      </c>
      <c r="CW167" s="63">
        <v>278.7</v>
      </c>
      <c r="CX167" s="63">
        <v>-1</v>
      </c>
      <c r="CY167" s="63">
        <v>289.5</v>
      </c>
      <c r="CZ167" s="63">
        <v>-74.400000000000006</v>
      </c>
      <c r="DA167" s="63" t="s">
        <v>88</v>
      </c>
      <c r="DB167" s="63">
        <v>0.6</v>
      </c>
      <c r="DC167" s="66">
        <v>55.036999999999999</v>
      </c>
    </row>
    <row r="168" spans="1:107" s="77" customFormat="1">
      <c r="A168" s="91"/>
      <c r="I168" s="77">
        <v>0.44</v>
      </c>
      <c r="J168" s="74" t="s">
        <v>118</v>
      </c>
      <c r="K168" s="77">
        <v>4320.2</v>
      </c>
      <c r="L168" s="77">
        <v>289.2</v>
      </c>
      <c r="M168" s="78">
        <f t="shared" si="142"/>
        <v>3.1148766508846251</v>
      </c>
      <c r="N168" s="77">
        <v>7.1146000000000001E-2</v>
      </c>
      <c r="O168" s="77">
        <v>2.4077000000000001E-2</v>
      </c>
      <c r="P168" s="77">
        <v>0.13272999999999999</v>
      </c>
      <c r="Q168" s="77">
        <v>4.8155000000000003E-2</v>
      </c>
      <c r="R168" s="77">
        <v>6.8314999999999999E-3</v>
      </c>
      <c r="S168" s="77">
        <v>3.9946000000000001E-3</v>
      </c>
      <c r="T168" s="77">
        <v>6.4276000000000003E-3</v>
      </c>
      <c r="U168" s="77">
        <v>3.8210000000000002E-3</v>
      </c>
      <c r="V168" s="77">
        <v>2.7850000000000001</v>
      </c>
      <c r="W168" s="77">
        <v>3.1835</v>
      </c>
      <c r="X168" s="78">
        <v>2.9842</v>
      </c>
      <c r="Y168" s="77">
        <v>0.19925000000000001</v>
      </c>
      <c r="Z168" s="77">
        <v>0.32096999999999998</v>
      </c>
      <c r="AA168" s="77">
        <v>0.32140999999999997</v>
      </c>
      <c r="AB168" s="77">
        <v>0.32103999999999999</v>
      </c>
      <c r="AC168" s="77">
        <v>4.3837999999999999E-4</v>
      </c>
      <c r="AD168" s="77">
        <v>5.1771999999999999E-2</v>
      </c>
      <c r="AE168" s="77">
        <v>0.32715</v>
      </c>
      <c r="AF168" s="77">
        <v>2.5822000000000002E-3</v>
      </c>
      <c r="AG168" s="77">
        <v>0.32958999999999999</v>
      </c>
      <c r="AH168" s="77">
        <v>4.6874000000000004E-3</v>
      </c>
      <c r="AI168" s="77">
        <v>120</v>
      </c>
      <c r="AJ168" s="77">
        <v>0.35122999999999999</v>
      </c>
      <c r="AK168" s="77">
        <v>0.35304999999999997</v>
      </c>
      <c r="AL168" s="77">
        <v>0.35155999999999998</v>
      </c>
      <c r="AM168" s="77">
        <v>1.8262E-3</v>
      </c>
      <c r="AN168" s="77">
        <v>0.10882</v>
      </c>
      <c r="AO168" s="77">
        <v>0.41016000000000002</v>
      </c>
      <c r="AP168" s="77">
        <v>1.606E-3</v>
      </c>
      <c r="AQ168" s="77">
        <v>0.42969000000000002</v>
      </c>
      <c r="AR168" s="77">
        <v>5.9314999999999997E-4</v>
      </c>
      <c r="AS168" s="77">
        <v>6.6118000000000004E-4</v>
      </c>
      <c r="AT168" s="77">
        <v>5.5243000000000002E-4</v>
      </c>
      <c r="AU168" s="77">
        <v>7.1238999999999999E-3</v>
      </c>
      <c r="AV168" s="77">
        <v>6.2319999999999997E-3</v>
      </c>
      <c r="AW168" s="77">
        <v>4.8642999999999999E-4</v>
      </c>
      <c r="AX168" s="77">
        <v>6.0205000000000002E-4</v>
      </c>
      <c r="AY168" s="77">
        <v>1.5045E-4</v>
      </c>
      <c r="AZ168" s="93">
        <v>2.0812000000000001E-4</v>
      </c>
      <c r="BA168" s="93">
        <v>1.4595E-4</v>
      </c>
      <c r="BB168" s="93">
        <v>1.449E-4</v>
      </c>
      <c r="BC168" s="77">
        <v>1.3672000000000001E-3</v>
      </c>
      <c r="BD168" s="77">
        <v>1.5663000000000001E-3</v>
      </c>
      <c r="BE168" s="77">
        <v>7.9732999999999991E-3</v>
      </c>
      <c r="BF168" s="77">
        <v>8.0006999999999995E-3</v>
      </c>
      <c r="BG168" s="77">
        <v>1.9903999999999999E-4</v>
      </c>
      <c r="BH168" s="77">
        <v>1.2912000000000001E-4</v>
      </c>
      <c r="BI168" s="77">
        <v>1.2919E-4</v>
      </c>
      <c r="BJ168" s="77">
        <v>1.6846999999999999E-4</v>
      </c>
      <c r="BK168" s="93">
        <v>6.7899999999999997E-5</v>
      </c>
      <c r="BL168" s="93">
        <v>9.7800000000000006E-5</v>
      </c>
      <c r="BM168" s="77">
        <v>0.15354000000000001</v>
      </c>
      <c r="BN168" s="77">
        <v>0.11698</v>
      </c>
      <c r="BO168" s="77">
        <v>4.3714000000000003E-2</v>
      </c>
      <c r="BP168" s="77">
        <v>7.9612000000000002E-2</v>
      </c>
      <c r="BQ168" s="77">
        <v>6.1663000000000003E-2</v>
      </c>
      <c r="BR168" s="77">
        <v>0.12274</v>
      </c>
      <c r="BS168" s="77">
        <v>2.5382999999999999E-2</v>
      </c>
      <c r="BT168" s="77">
        <v>9.1871999999999995E-2</v>
      </c>
      <c r="BU168" s="77">
        <v>0.16955999999999999</v>
      </c>
      <c r="BV168" s="77">
        <v>19.43</v>
      </c>
      <c r="BW168" s="77">
        <v>13.37</v>
      </c>
      <c r="BX168" s="77">
        <v>2.4899</v>
      </c>
      <c r="BY168" s="77">
        <v>1.1758</v>
      </c>
      <c r="BZ168" s="77">
        <v>0.3</v>
      </c>
      <c r="CA168" s="77">
        <v>2</v>
      </c>
      <c r="CB168" s="77">
        <v>274.05</v>
      </c>
      <c r="CC168" s="77">
        <v>0.34499999999999997</v>
      </c>
      <c r="CD168" s="77">
        <v>1</v>
      </c>
      <c r="CE168" s="77">
        <v>58</v>
      </c>
      <c r="CF168" s="77">
        <v>35</v>
      </c>
      <c r="CG168" s="77">
        <v>2</v>
      </c>
      <c r="CH168" s="77">
        <v>29</v>
      </c>
      <c r="CI168" s="77">
        <v>27</v>
      </c>
      <c r="CJ168" s="77">
        <v>833.43</v>
      </c>
      <c r="CK168" s="77">
        <v>1</v>
      </c>
      <c r="CL168" s="58">
        <f>K168/(((CG168*3600)+(CH168*60)+CI168)-((CO168*3600)+(CP168*60)+CQ168))</f>
        <v>-6.0234513336028889E-2</v>
      </c>
      <c r="CM168" s="58">
        <v>53.948720000000002</v>
      </c>
      <c r="CN168" s="58">
        <v>84.818910000000002</v>
      </c>
      <c r="CO168" s="77">
        <v>22</v>
      </c>
      <c r="CP168" s="77">
        <v>24</v>
      </c>
      <c r="CQ168" s="77">
        <v>50</v>
      </c>
      <c r="CR168" s="77">
        <v>38.35</v>
      </c>
      <c r="CS168" s="77">
        <v>57.8</v>
      </c>
      <c r="CT168" s="74" t="s">
        <v>87</v>
      </c>
      <c r="CU168" s="94">
        <v>0.10208333333333335</v>
      </c>
      <c r="CV168" s="77">
        <v>283.3</v>
      </c>
      <c r="CW168" s="77">
        <v>282.10000000000002</v>
      </c>
      <c r="CX168" s="77">
        <v>-6.4</v>
      </c>
      <c r="CY168" s="77">
        <v>330.7</v>
      </c>
      <c r="CZ168" s="77">
        <v>-36.299999999999997</v>
      </c>
      <c r="DA168" s="77" t="s">
        <v>88</v>
      </c>
      <c r="DB168" s="77">
        <v>3.6</v>
      </c>
      <c r="DC168" s="74">
        <v>52.000999999999998</v>
      </c>
    </row>
    <row r="169" spans="1:107" s="141" customFormat="1">
      <c r="A169" s="166"/>
      <c r="J169" s="155"/>
      <c r="M169" s="159"/>
      <c r="X169" s="159">
        <f>AVERAGE(X165:X168)</f>
        <v>2.5774249999999999</v>
      </c>
      <c r="Y169" s="159">
        <f>AVERAGE(Y165:Y168)</f>
        <v>0.35148249999999998</v>
      </c>
      <c r="AZ169" s="160"/>
      <c r="BA169" s="160"/>
      <c r="BB169" s="160"/>
      <c r="BK169" s="160"/>
      <c r="BL169" s="160"/>
      <c r="CL169" s="111"/>
      <c r="CM169" s="111"/>
      <c r="CN169" s="111"/>
      <c r="CT169" s="155"/>
      <c r="CU169" s="165"/>
      <c r="DC169" s="155"/>
    </row>
    <row r="170" spans="1:107" s="63" customFormat="1">
      <c r="A170" s="90">
        <v>40193</v>
      </c>
      <c r="B170" s="63">
        <v>-8.3000000000000007</v>
      </c>
      <c r="C170" s="63">
        <v>27</v>
      </c>
      <c r="D170" s="63">
        <v>25</v>
      </c>
      <c r="E170" s="222">
        <v>-9.1</v>
      </c>
      <c r="F170" s="222">
        <v>6</v>
      </c>
      <c r="G170" s="222">
        <v>8.8000000000000007</v>
      </c>
      <c r="H170" s="222">
        <f>(E170^2+F170^2+G170^2)^0.5</f>
        <v>14.0089257261219</v>
      </c>
      <c r="I170" s="63">
        <v>1.2</v>
      </c>
      <c r="J170" s="66" t="s">
        <v>55</v>
      </c>
      <c r="K170" s="63">
        <v>1341.7</v>
      </c>
      <c r="L170" s="63">
        <v>233.9</v>
      </c>
      <c r="M170" s="76">
        <f t="shared" si="142"/>
        <v>2.3076035537094728</v>
      </c>
      <c r="N170" s="63">
        <v>3.9690000000000003E-2</v>
      </c>
      <c r="O170" s="63">
        <v>1.6629999999999999E-2</v>
      </c>
      <c r="P170" s="63">
        <v>6.5749000000000002E-2</v>
      </c>
      <c r="Q170" s="63">
        <v>3.3258999999999997E-2</v>
      </c>
      <c r="R170" s="63">
        <v>3.1337000000000001E-3</v>
      </c>
      <c r="S170" s="63">
        <v>1.8615999999999999E-3</v>
      </c>
      <c r="T170" s="63">
        <v>3.1143999999999998E-3</v>
      </c>
      <c r="U170" s="63">
        <v>1.8320999999999999E-3</v>
      </c>
      <c r="V170" s="63">
        <v>1.9271</v>
      </c>
      <c r="W170" s="63">
        <v>2.2061000000000002</v>
      </c>
      <c r="X170" s="76">
        <v>2.0666000000000002</v>
      </c>
      <c r="Y170" s="63">
        <v>0.13952000000000001</v>
      </c>
      <c r="Z170" s="63">
        <v>0.43331999999999998</v>
      </c>
      <c r="AA170" s="63">
        <v>0.43336000000000002</v>
      </c>
      <c r="AB170" s="63">
        <v>0.43335000000000001</v>
      </c>
      <c r="AC170" s="83">
        <v>3.9799999999999998E-5</v>
      </c>
      <c r="AD170" s="63">
        <v>8.4586999999999996E-3</v>
      </c>
      <c r="AE170" s="63">
        <v>0.44434000000000001</v>
      </c>
      <c r="AF170" s="63">
        <v>3.0186999999999998E-4</v>
      </c>
      <c r="AG170" s="63">
        <v>0.4541</v>
      </c>
      <c r="AH170" s="63">
        <v>3.2935000000000001E-4</v>
      </c>
      <c r="AI170" s="63">
        <v>120</v>
      </c>
      <c r="AJ170" s="63">
        <v>0.42875999999999997</v>
      </c>
      <c r="AK170" s="63">
        <v>0.43412000000000001</v>
      </c>
      <c r="AL170" s="63">
        <v>0.42969000000000002</v>
      </c>
      <c r="AM170" s="63">
        <v>5.3581000000000002E-3</v>
      </c>
      <c r="AN170" s="63">
        <v>1.7984E-2</v>
      </c>
      <c r="AO170" s="63">
        <v>0.47852</v>
      </c>
      <c r="AP170" s="63">
        <v>3.4461000000000002E-4</v>
      </c>
      <c r="AQ170" s="63">
        <v>0.57128999999999996</v>
      </c>
      <c r="AR170" s="63">
        <v>2.0133E-4</v>
      </c>
      <c r="AS170" s="83">
        <v>2.12E-5</v>
      </c>
      <c r="AT170" s="83">
        <v>1.0499999999999999E-5</v>
      </c>
      <c r="AU170" s="63">
        <v>9.5394999999999994E-3</v>
      </c>
      <c r="AV170" s="63">
        <v>1.6165999999999999E-3</v>
      </c>
      <c r="AW170" s="63">
        <v>1.6581000000000001E-4</v>
      </c>
      <c r="AX170" s="63">
        <v>1.0712E-4</v>
      </c>
      <c r="AY170" s="63">
        <v>1.3176999999999999E-4</v>
      </c>
      <c r="AZ170" s="83">
        <v>9.2800000000000006E-5</v>
      </c>
      <c r="BA170" s="83">
        <v>1.17E-5</v>
      </c>
      <c r="BB170" s="83">
        <v>1.08E-6</v>
      </c>
      <c r="BC170" s="63">
        <v>6.1514000000000002E-4</v>
      </c>
      <c r="BD170" s="63">
        <v>1.4182999999999999E-3</v>
      </c>
      <c r="BE170" s="63">
        <v>9.0048999999999997E-3</v>
      </c>
      <c r="BF170" s="63">
        <v>9.2314000000000007E-3</v>
      </c>
      <c r="BG170" s="63">
        <v>4.6246999999999998E-4</v>
      </c>
      <c r="BH170" s="63">
        <v>7.8554000000000004E-4</v>
      </c>
      <c r="BI170" s="63">
        <v>1.6808E-4</v>
      </c>
      <c r="BJ170" s="63">
        <v>1.0904999999999999E-4</v>
      </c>
      <c r="BK170" s="83">
        <v>1.13E-5</v>
      </c>
      <c r="BL170" s="83">
        <v>1.24E-5</v>
      </c>
      <c r="BM170" s="63">
        <v>3.1359999999999999E-2</v>
      </c>
      <c r="BN170" s="63">
        <v>3.1021999999999998E-3</v>
      </c>
      <c r="BO170" s="63">
        <v>7.3873000000000003E-3</v>
      </c>
      <c r="BP170" s="63">
        <v>5.4710999999999996E-3</v>
      </c>
      <c r="BQ170" s="63">
        <v>6.4292000000000004E-3</v>
      </c>
      <c r="BR170" s="63">
        <v>7.1303000000000002E-4</v>
      </c>
      <c r="BS170" s="63">
        <v>1.3549E-3</v>
      </c>
      <c r="BT170" s="63">
        <v>2.4930999999999998E-2</v>
      </c>
      <c r="BU170" s="63">
        <v>3.1830000000000001E-3</v>
      </c>
      <c r="BV170" s="63">
        <v>20.981999999999999</v>
      </c>
      <c r="BW170" s="63">
        <v>16.370999999999999</v>
      </c>
      <c r="BX170" s="63">
        <v>4.8777999999999997</v>
      </c>
      <c r="BY170" s="63">
        <v>0.14921000000000001</v>
      </c>
      <c r="BZ170" s="63">
        <v>0.4</v>
      </c>
      <c r="CA170" s="63">
        <v>3.5</v>
      </c>
      <c r="CB170" s="63">
        <v>230.73</v>
      </c>
      <c r="CC170" s="63">
        <v>0.28299999999999997</v>
      </c>
      <c r="CD170" s="63">
        <v>19</v>
      </c>
      <c r="CE170" s="63">
        <v>50</v>
      </c>
      <c r="CF170" s="63">
        <v>26</v>
      </c>
      <c r="CG170" s="63">
        <v>20</v>
      </c>
      <c r="CH170" s="63">
        <v>35</v>
      </c>
      <c r="CI170" s="63">
        <v>0</v>
      </c>
      <c r="CJ170" s="63">
        <v>488.27</v>
      </c>
      <c r="CK170" s="63">
        <v>1</v>
      </c>
      <c r="CL170" s="9">
        <f>K170/(((CG170*3600)+(CH170*60)+CI170)-((CO170*3600)+(CP170*60)+CQ170))</f>
        <v>0.2875482211744535</v>
      </c>
      <c r="CM170" s="9">
        <v>-1.2422</v>
      </c>
      <c r="CN170" s="9">
        <v>36.827199999999998</v>
      </c>
      <c r="CO170" s="63">
        <v>19</v>
      </c>
      <c r="CP170" s="63">
        <v>17</v>
      </c>
      <c r="CQ170" s="63">
        <v>14</v>
      </c>
      <c r="CR170" s="63">
        <v>12.57</v>
      </c>
      <c r="CS170" s="63">
        <v>55.8</v>
      </c>
      <c r="CT170" s="66" t="s">
        <v>87</v>
      </c>
      <c r="CU170" s="88">
        <v>0.85675925925925922</v>
      </c>
      <c r="CV170" s="63">
        <v>-285</v>
      </c>
      <c r="CW170" s="63">
        <v>233.4</v>
      </c>
      <c r="CX170" s="63">
        <v>-1.5</v>
      </c>
      <c r="CY170" s="63">
        <v>398.8</v>
      </c>
      <c r="CZ170" s="63">
        <v>21.8</v>
      </c>
      <c r="DA170" s="63" t="s">
        <v>88</v>
      </c>
      <c r="DC170" s="66">
        <v>-48.207000000000001</v>
      </c>
    </row>
    <row r="171" spans="1:107" s="63" customFormat="1">
      <c r="A171" s="67"/>
      <c r="E171" s="95"/>
      <c r="F171" s="95"/>
      <c r="G171" s="95"/>
      <c r="H171" s="95"/>
      <c r="I171" s="63">
        <v>1.2</v>
      </c>
      <c r="J171" s="66" t="s">
        <v>110</v>
      </c>
      <c r="K171" s="63">
        <v>1580.7</v>
      </c>
      <c r="L171" s="63">
        <v>41.3</v>
      </c>
      <c r="M171" s="76">
        <f t="shared" si="142"/>
        <v>3.846005922849121</v>
      </c>
      <c r="N171" s="63">
        <v>0.29804999999999998</v>
      </c>
      <c r="O171" s="63">
        <v>4.5964999999999999E-2</v>
      </c>
      <c r="P171" s="63">
        <v>0.48254999999999998</v>
      </c>
      <c r="Q171" s="63">
        <v>9.1930999999999999E-2</v>
      </c>
      <c r="R171" s="63">
        <v>7.9732999999999991E-3</v>
      </c>
      <c r="S171" s="63">
        <v>4.7089999999999996E-3</v>
      </c>
      <c r="T171" s="63">
        <v>8.2587000000000008E-3</v>
      </c>
      <c r="U171" s="63">
        <v>4.8732000000000003E-3</v>
      </c>
      <c r="V171" s="63">
        <v>2.3451</v>
      </c>
      <c r="W171" s="63">
        <v>3.8113000000000001</v>
      </c>
      <c r="X171" s="76">
        <v>3.0781999999999998</v>
      </c>
      <c r="Y171" s="63">
        <v>0.73309999999999997</v>
      </c>
      <c r="Z171" s="63">
        <v>0.25996999999999998</v>
      </c>
      <c r="AA171" s="63">
        <v>0.26005</v>
      </c>
      <c r="AB171" s="63">
        <v>0.26001000000000002</v>
      </c>
      <c r="AC171" s="83">
        <v>7.9599999999999997E-5</v>
      </c>
      <c r="AD171" s="63">
        <v>0.83999000000000001</v>
      </c>
      <c r="AE171" s="63">
        <v>0.26733000000000001</v>
      </c>
      <c r="AF171" s="63">
        <v>3.3682999999999999E-3</v>
      </c>
      <c r="AG171" s="63">
        <v>0.45288</v>
      </c>
      <c r="AH171" s="63">
        <v>4.1441999999999998E-4</v>
      </c>
      <c r="AI171" s="63">
        <v>120</v>
      </c>
      <c r="AJ171" s="63">
        <v>0.31735999999999998</v>
      </c>
      <c r="AK171" s="63">
        <v>0.31866</v>
      </c>
      <c r="AL171" s="63">
        <v>0.31738</v>
      </c>
      <c r="AM171" s="63">
        <v>1.3006999999999999E-3</v>
      </c>
      <c r="AN171" s="63">
        <v>1.1435999999999999</v>
      </c>
      <c r="AO171" s="63">
        <v>0.64941000000000004</v>
      </c>
      <c r="AP171" s="83">
        <v>3.4E-5</v>
      </c>
      <c r="AQ171" s="63">
        <v>1.0645</v>
      </c>
      <c r="AR171" s="83">
        <v>8.2200000000000006E-5</v>
      </c>
      <c r="AS171" s="63">
        <v>1.5506999999999999E-3</v>
      </c>
      <c r="AT171" s="63">
        <v>1.1073000000000001E-3</v>
      </c>
      <c r="AU171" s="63">
        <v>6.7641000000000003E-3</v>
      </c>
      <c r="AV171" s="63">
        <v>7.9056999999999999E-3</v>
      </c>
      <c r="AW171" s="63">
        <v>2.0985000000000001E-4</v>
      </c>
      <c r="AX171" s="63">
        <v>1.997E-4</v>
      </c>
      <c r="AY171" s="63">
        <v>2.9151999999999997E-4</v>
      </c>
      <c r="AZ171" s="63">
        <v>3.1201999999999998E-4</v>
      </c>
      <c r="BA171" s="83">
        <v>6.1299999999999999E-5</v>
      </c>
      <c r="BB171" s="83">
        <v>8.14E-5</v>
      </c>
      <c r="BC171" s="63">
        <v>1.1482E-3</v>
      </c>
      <c r="BD171" s="63">
        <v>9.5578999999999998E-4</v>
      </c>
      <c r="BE171" s="63">
        <v>6.7835999999999999E-3</v>
      </c>
      <c r="BF171" s="63">
        <v>5.0128000000000004E-3</v>
      </c>
      <c r="BG171" s="63">
        <v>1.6339999999999999E-4</v>
      </c>
      <c r="BH171" s="63">
        <v>1.0466E-4</v>
      </c>
      <c r="BI171" s="63">
        <v>1.6258000000000001E-4</v>
      </c>
      <c r="BJ171" s="63">
        <v>1.7861E-4</v>
      </c>
      <c r="BK171" s="83">
        <v>8.7700000000000004E-5</v>
      </c>
      <c r="BL171" s="63">
        <v>1.4181E-4</v>
      </c>
      <c r="BM171" s="63">
        <v>1.6705000000000001</v>
      </c>
      <c r="BN171" s="63">
        <v>0.20937</v>
      </c>
      <c r="BO171" s="63">
        <v>4.5560000000000003E-2</v>
      </c>
      <c r="BP171" s="63">
        <v>4.5180999999999999E-2</v>
      </c>
      <c r="BQ171" s="63">
        <v>4.5370000000000001E-2</v>
      </c>
      <c r="BR171" s="63">
        <v>3.0269999999999998E-2</v>
      </c>
      <c r="BS171" s="63">
        <v>2.6809000000000002E-4</v>
      </c>
      <c r="BT171" s="63">
        <v>1.6251</v>
      </c>
      <c r="BU171" s="63">
        <v>0.21154000000000001</v>
      </c>
      <c r="BV171" s="63">
        <v>60.52</v>
      </c>
      <c r="BW171" s="63">
        <v>37.557000000000002</v>
      </c>
      <c r="BX171" s="63">
        <v>36.82</v>
      </c>
      <c r="BY171" s="63">
        <v>4.5122</v>
      </c>
      <c r="BZ171" s="63">
        <v>0.2</v>
      </c>
      <c r="CA171" s="63">
        <v>3.5</v>
      </c>
      <c r="CB171" s="63">
        <v>35.015000000000001</v>
      </c>
      <c r="CC171" s="63">
        <v>0.35699999999999998</v>
      </c>
      <c r="CD171" s="63">
        <v>20</v>
      </c>
      <c r="CE171" s="63">
        <v>0</v>
      </c>
      <c r="CF171" s="63">
        <v>57</v>
      </c>
      <c r="CG171" s="63">
        <v>20</v>
      </c>
      <c r="CH171" s="63">
        <v>40</v>
      </c>
      <c r="CI171" s="63">
        <v>38</v>
      </c>
      <c r="CJ171" s="63">
        <v>596.48</v>
      </c>
      <c r="CK171" s="63">
        <v>1</v>
      </c>
      <c r="CL171" s="9">
        <f>K171/(((CG171*3600)+(CH171*60)+CI171)-((CO171*3600)+(CP171*60)+CQ171))</f>
        <v>0.31588729016786571</v>
      </c>
      <c r="CM171" s="9">
        <v>-19.190999999999999</v>
      </c>
      <c r="CN171" s="9">
        <v>17.577000000000002</v>
      </c>
      <c r="CO171" s="63">
        <v>19</v>
      </c>
      <c r="CP171" s="63">
        <v>17</v>
      </c>
      <c r="CQ171" s="63">
        <v>14</v>
      </c>
      <c r="CR171" s="63">
        <v>13.71</v>
      </c>
      <c r="CS171" s="63">
        <v>218</v>
      </c>
      <c r="CT171" s="66" t="s">
        <v>87</v>
      </c>
      <c r="CU171" s="88">
        <v>0.86031250000000004</v>
      </c>
      <c r="CV171" s="63">
        <v>-406</v>
      </c>
      <c r="CW171" s="63">
        <v>41</v>
      </c>
      <c r="CX171" s="63">
        <v>0.9</v>
      </c>
      <c r="CY171" s="63">
        <v>318.89999999999998</v>
      </c>
      <c r="CZ171" s="63">
        <v>-58</v>
      </c>
      <c r="DA171" s="63" t="s">
        <v>88</v>
      </c>
      <c r="DB171" s="63">
        <v>1.7</v>
      </c>
      <c r="DC171" s="66">
        <v>49.668999999999997</v>
      </c>
    </row>
    <row r="172" spans="1:107" s="77" customFormat="1">
      <c r="A172" s="91"/>
      <c r="I172" s="77">
        <v>1.2</v>
      </c>
      <c r="J172" s="74" t="s">
        <v>68</v>
      </c>
      <c r="K172" s="77">
        <v>2267.1999999999998</v>
      </c>
      <c r="L172" s="77">
        <v>5</v>
      </c>
      <c r="M172" s="78">
        <f t="shared" si="142"/>
        <v>1.9320684725066655</v>
      </c>
      <c r="N172" s="77">
        <v>3.4002999999999999E-2</v>
      </c>
      <c r="O172" s="77">
        <v>8.9826999999999997E-3</v>
      </c>
      <c r="P172" s="77">
        <v>6.3787999999999997E-2</v>
      </c>
      <c r="Q172" s="77">
        <v>1.7964999999999998E-2</v>
      </c>
      <c r="R172" s="77">
        <v>3.9388000000000001E-3</v>
      </c>
      <c r="S172" s="77">
        <v>2.3487E-3</v>
      </c>
      <c r="T172" s="77">
        <v>5.7184000000000002E-3</v>
      </c>
      <c r="U172" s="77">
        <v>3.4857E-3</v>
      </c>
      <c r="V172" s="77">
        <v>1.7325999999999999</v>
      </c>
      <c r="W172" s="77">
        <v>1.7887</v>
      </c>
      <c r="X172" s="78">
        <v>1.7606999999999999</v>
      </c>
      <c r="Y172" s="77">
        <v>2.8039000000000001E-2</v>
      </c>
      <c r="Z172" s="77">
        <v>0.51670000000000005</v>
      </c>
      <c r="AA172" s="77">
        <v>0.51798</v>
      </c>
      <c r="AB172" s="77">
        <v>0.51758000000000004</v>
      </c>
      <c r="AC172" s="77">
        <v>1.2795E-3</v>
      </c>
      <c r="AD172" s="77">
        <v>1.0029E-2</v>
      </c>
      <c r="AE172" s="77">
        <v>0.54442999999999997</v>
      </c>
      <c r="AF172" s="77">
        <v>3.1115E-4</v>
      </c>
      <c r="AG172" s="77">
        <v>0.58838000000000001</v>
      </c>
      <c r="AH172" s="77">
        <v>1.2708000000000001E-4</v>
      </c>
      <c r="AI172" s="77">
        <v>80</v>
      </c>
      <c r="AJ172" s="77">
        <v>0.50570999999999999</v>
      </c>
      <c r="AK172" s="77">
        <v>0.51085999999999998</v>
      </c>
      <c r="AL172" s="77">
        <v>0.50780999999999998</v>
      </c>
      <c r="AM172" s="77">
        <v>5.1536999999999998E-3</v>
      </c>
      <c r="AN172" s="77">
        <v>1.5824000000000001E-2</v>
      </c>
      <c r="AO172" s="77">
        <v>0.59570000000000001</v>
      </c>
      <c r="AP172" s="77">
        <v>1.6113E-4</v>
      </c>
      <c r="AQ172" s="77">
        <v>0.64453000000000005</v>
      </c>
      <c r="AR172" s="93">
        <v>6.7999999999999999E-5</v>
      </c>
      <c r="AS172" s="77">
        <v>2.0180999999999999E-4</v>
      </c>
      <c r="AT172" s="77">
        <v>2.4889999999999998E-4</v>
      </c>
      <c r="AU172" s="77">
        <v>1.0628E-2</v>
      </c>
      <c r="AV172" s="77">
        <v>1.1963E-2</v>
      </c>
      <c r="AW172" s="77">
        <v>1.9363E-4</v>
      </c>
      <c r="AX172" s="77">
        <v>1.8048000000000001E-4</v>
      </c>
      <c r="AY172" s="93">
        <v>3.8899999999999997E-5</v>
      </c>
      <c r="AZ172" s="93">
        <v>3.7599999999999999E-5</v>
      </c>
      <c r="BA172" s="93">
        <v>2.0299999999999999E-5</v>
      </c>
      <c r="BB172" s="93">
        <v>1.4800000000000001E-5</v>
      </c>
      <c r="BC172" s="77">
        <v>3.5594000000000001E-4</v>
      </c>
      <c r="BD172" s="77">
        <v>4.4991999999999997E-4</v>
      </c>
      <c r="BE172" s="77">
        <v>2.3682000000000002E-2</v>
      </c>
      <c r="BF172" s="77">
        <v>1.8383E-2</v>
      </c>
      <c r="BG172" s="77">
        <v>3.5594000000000001E-4</v>
      </c>
      <c r="BH172" s="77">
        <v>4.4991999999999997E-4</v>
      </c>
      <c r="BI172" s="93">
        <v>7.2799999999999994E-5</v>
      </c>
      <c r="BJ172" s="77">
        <v>1.1056E-4</v>
      </c>
      <c r="BK172" s="93">
        <v>3.26E-5</v>
      </c>
      <c r="BL172" s="93">
        <v>4.57E-5</v>
      </c>
      <c r="BM172" s="77">
        <v>1.7156999999999999E-2</v>
      </c>
      <c r="BN172" s="77">
        <v>7.0691E-3</v>
      </c>
      <c r="BO172" s="77">
        <v>4.4733999999999998E-3</v>
      </c>
      <c r="BP172" s="77">
        <v>8.6519000000000006E-3</v>
      </c>
      <c r="BQ172" s="77">
        <v>6.5627000000000003E-3</v>
      </c>
      <c r="BR172" s="77">
        <v>4.6144999999999997E-3</v>
      </c>
      <c r="BS172" s="77">
        <v>2.9545999999999999E-3</v>
      </c>
      <c r="BT172" s="77">
        <v>1.0593999999999999E-2</v>
      </c>
      <c r="BU172" s="77">
        <v>8.4419000000000004E-3</v>
      </c>
      <c r="BV172" s="77">
        <v>16.195</v>
      </c>
      <c r="BW172" s="77">
        <v>10.68</v>
      </c>
      <c r="BX172" s="77">
        <v>2.6143000000000001</v>
      </c>
      <c r="BY172" s="77">
        <v>0.11545999999999999</v>
      </c>
      <c r="BZ172" s="77">
        <v>0.4</v>
      </c>
      <c r="CA172" s="77">
        <v>2</v>
      </c>
      <c r="CB172" s="77">
        <v>1.8480000000000001</v>
      </c>
      <c r="CC172" s="77">
        <v>0.34899999999999998</v>
      </c>
      <c r="CD172" s="77">
        <v>20</v>
      </c>
      <c r="CE172" s="77">
        <v>50</v>
      </c>
      <c r="CF172" s="77">
        <v>50</v>
      </c>
      <c r="CG172" s="77">
        <v>21</v>
      </c>
      <c r="CH172" s="77">
        <v>27</v>
      </c>
      <c r="CI172" s="77">
        <v>37</v>
      </c>
      <c r="CJ172" s="77">
        <v>240.61</v>
      </c>
      <c r="CK172" s="77">
        <v>1</v>
      </c>
      <c r="CL172" s="58">
        <f>K172/(((CG172*3600)+(CH172*60)+CI172)-((CO172*3600)+(CP172*60)+CQ172))</f>
        <v>0.28981209254761597</v>
      </c>
      <c r="CM172" s="58">
        <v>-28.621120000000001</v>
      </c>
      <c r="CN172" s="58">
        <v>25.235230000000001</v>
      </c>
      <c r="CO172" s="77">
        <v>19</v>
      </c>
      <c r="CP172" s="77">
        <v>17</v>
      </c>
      <c r="CQ172" s="77">
        <v>14</v>
      </c>
      <c r="CR172" s="77">
        <v>20.09</v>
      </c>
      <c r="CS172" s="77">
        <v>183.1</v>
      </c>
      <c r="CT172" s="74" t="s">
        <v>87</v>
      </c>
      <c r="CU172" s="94">
        <v>0.89467592592592593</v>
      </c>
      <c r="CV172" s="77">
        <v>171</v>
      </c>
      <c r="CW172" s="77">
        <v>0.9</v>
      </c>
      <c r="CX172" s="77">
        <v>-2.6</v>
      </c>
      <c r="CY172" s="77">
        <v>325.2</v>
      </c>
      <c r="CZ172" s="77">
        <v>116.8</v>
      </c>
      <c r="DA172" s="77" t="s">
        <v>88</v>
      </c>
      <c r="DB172" s="77">
        <v>1</v>
      </c>
      <c r="DC172" s="74">
        <v>11.808</v>
      </c>
    </row>
    <row r="173" spans="1:107" s="141" customFormat="1">
      <c r="A173" s="166"/>
      <c r="J173" s="155"/>
      <c r="M173" s="159"/>
      <c r="X173" s="159">
        <f>AVERAGE(X170:X172)</f>
        <v>2.3018333333333332</v>
      </c>
      <c r="Y173" s="159">
        <f>AVERAGE(Y170:Y172)</f>
        <v>0.30021966666666666</v>
      </c>
      <c r="AR173" s="160"/>
      <c r="AY173" s="160"/>
      <c r="AZ173" s="160"/>
      <c r="BA173" s="160"/>
      <c r="BB173" s="160"/>
      <c r="BI173" s="160"/>
      <c r="BK173" s="160"/>
      <c r="BL173" s="160"/>
      <c r="CL173" s="111"/>
      <c r="CM173" s="111"/>
      <c r="CN173" s="111"/>
      <c r="CT173" s="155"/>
      <c r="CU173" s="165"/>
      <c r="DC173" s="155"/>
    </row>
    <row r="174" spans="1:107">
      <c r="A174" s="26" t="s">
        <v>121</v>
      </c>
      <c r="B174" s="1">
        <v>-22</v>
      </c>
      <c r="C174" s="1">
        <v>29.2</v>
      </c>
      <c r="D174" s="1">
        <v>38</v>
      </c>
      <c r="E174" s="222">
        <v>3</v>
      </c>
      <c r="F174" s="222">
        <v>-17</v>
      </c>
      <c r="G174" s="222">
        <v>-27</v>
      </c>
      <c r="H174" s="222">
        <f>(E174^2+F174^2+G174^2)^0.5</f>
        <v>32.046840717924134</v>
      </c>
      <c r="I174" s="1">
        <v>18</v>
      </c>
      <c r="J174" s="27" t="s">
        <v>110</v>
      </c>
      <c r="K174" s="1">
        <v>1249.0999999999999</v>
      </c>
      <c r="L174" s="4">
        <v>106.5</v>
      </c>
      <c r="M174" s="76">
        <f t="shared" si="142"/>
        <v>3.976775630318937</v>
      </c>
      <c r="N174" s="35">
        <v>0.32675999999999999</v>
      </c>
      <c r="O174" s="4">
        <v>3.4167999999999997E-2</v>
      </c>
      <c r="P174" s="1">
        <v>0.47983999999999999</v>
      </c>
      <c r="Q174" s="1">
        <v>6.8336999999999995E-2</v>
      </c>
      <c r="R174" s="1">
        <v>5.7968000000000004E-3</v>
      </c>
      <c r="S174" s="1">
        <v>3.4004E-3</v>
      </c>
      <c r="T174" s="1">
        <v>1.0494E-2</v>
      </c>
      <c r="U174" s="1">
        <v>6.0252999999999999E-3</v>
      </c>
      <c r="V174" s="1">
        <v>3.8304</v>
      </c>
      <c r="W174" s="1">
        <v>3.1118999999999999</v>
      </c>
      <c r="X174" s="44">
        <v>3.4712000000000001</v>
      </c>
      <c r="Y174" s="1">
        <v>0.35927999999999999</v>
      </c>
      <c r="Z174" s="1">
        <v>0.25141000000000002</v>
      </c>
      <c r="AA174" s="1">
        <v>0.25155</v>
      </c>
      <c r="AB174" s="1">
        <v>0.25146000000000002</v>
      </c>
      <c r="AC174" s="1">
        <v>1.4327E-4</v>
      </c>
      <c r="AD174" s="1">
        <v>0.87797999999999998</v>
      </c>
      <c r="AE174" s="1">
        <v>0.25635000000000002</v>
      </c>
      <c r="AF174" s="1">
        <v>6.9103999999999997E-3</v>
      </c>
      <c r="AG174" s="1">
        <v>0.43091000000000002</v>
      </c>
      <c r="AH174" s="1">
        <v>2.7865000000000002E-4</v>
      </c>
      <c r="AI174" s="1">
        <v>150</v>
      </c>
      <c r="AJ174" s="1">
        <v>0.2782</v>
      </c>
      <c r="AK174" s="1">
        <v>0.27842</v>
      </c>
      <c r="AL174" s="1">
        <v>0.27832000000000001</v>
      </c>
      <c r="AM174" s="1">
        <v>2.1725E-4</v>
      </c>
      <c r="AN174" s="1">
        <v>1.0238</v>
      </c>
      <c r="AO174" s="1">
        <v>0.91796999999999995</v>
      </c>
      <c r="AP174" s="2">
        <v>2.3799999999999999E-5</v>
      </c>
      <c r="AQ174" s="1">
        <v>2.1875</v>
      </c>
      <c r="AR174" s="2">
        <v>1.27E-5</v>
      </c>
      <c r="AS174" s="1">
        <v>3.3272000000000002E-3</v>
      </c>
      <c r="AT174" s="1">
        <v>2.7564999999999998E-3</v>
      </c>
      <c r="AU174" s="1">
        <v>3.3272000000000002E-3</v>
      </c>
      <c r="AV174" s="1">
        <v>2.7564999999999998E-3</v>
      </c>
      <c r="AW174" s="1">
        <v>1.5981E-4</v>
      </c>
      <c r="AX174" s="2">
        <v>5.1E-5</v>
      </c>
      <c r="AY174" s="2">
        <v>5.1599999999999997E-6</v>
      </c>
      <c r="AZ174" s="2">
        <v>2.4999999999999999E-7</v>
      </c>
      <c r="BA174" s="2">
        <v>2.6699999999999998E-5</v>
      </c>
      <c r="BB174" s="2">
        <v>2.1299999999999999E-5</v>
      </c>
      <c r="BC174" s="1">
        <v>2.1830999999999999E-3</v>
      </c>
      <c r="BD174" s="1">
        <v>2.4283E-3</v>
      </c>
      <c r="BE174" s="1">
        <v>2.8246999999999999E-3</v>
      </c>
      <c r="BF174" s="1">
        <v>2.5238999999999999E-3</v>
      </c>
      <c r="BG174" s="2">
        <v>4.3000000000000002E-5</v>
      </c>
      <c r="BH174" s="2">
        <v>4.4199999999999997E-5</v>
      </c>
      <c r="BI174" s="2">
        <v>2.9300000000000001E-5</v>
      </c>
      <c r="BJ174" s="2">
        <v>2.8500000000000002E-5</v>
      </c>
      <c r="BK174" s="2">
        <v>2.3600000000000001E-5</v>
      </c>
      <c r="BL174" s="2">
        <v>2.37E-5</v>
      </c>
      <c r="BM174" s="1">
        <v>1.3277000000000001</v>
      </c>
      <c r="BN174" s="1">
        <v>0.20244999999999999</v>
      </c>
      <c r="BO174" s="1">
        <v>2.7869999999999999E-2</v>
      </c>
      <c r="BP174" s="1">
        <v>6.9679000000000005E-2</v>
      </c>
      <c r="BQ174" s="1">
        <v>4.8773999999999998E-2</v>
      </c>
      <c r="BR174" s="1">
        <v>1.1839000000000001E-2</v>
      </c>
      <c r="BS174" s="1">
        <v>2.9562999999999999E-2</v>
      </c>
      <c r="BT174" s="1">
        <v>1.2788999999999999</v>
      </c>
      <c r="BU174" s="1">
        <v>0.20280000000000001</v>
      </c>
      <c r="BV174" s="1">
        <v>82.777000000000001</v>
      </c>
      <c r="BW174" s="1">
        <v>49.968000000000004</v>
      </c>
      <c r="BX174" s="1">
        <v>27.221</v>
      </c>
      <c r="BY174" s="1">
        <v>1.9258</v>
      </c>
      <c r="BZ174" s="1">
        <v>0.2</v>
      </c>
      <c r="CA174" s="1">
        <v>8</v>
      </c>
      <c r="CB174" s="1">
        <v>106.81</v>
      </c>
      <c r="CC174" s="1">
        <v>0.36199999999999999</v>
      </c>
      <c r="CD174" s="1">
        <v>21</v>
      </c>
      <c r="CE174" s="1">
        <v>35</v>
      </c>
      <c r="CF174" s="1">
        <v>0</v>
      </c>
      <c r="CG174" s="1">
        <v>21</v>
      </c>
      <c r="CH174" s="1">
        <v>58</v>
      </c>
      <c r="CI174" s="1">
        <v>54</v>
      </c>
      <c r="CJ174" s="1">
        <v>568.16</v>
      </c>
      <c r="CK174" s="27">
        <v>1</v>
      </c>
      <c r="CL174" s="9">
        <f>K174/(((CG174*3600)+(CH174*60)+CI174)-((CO174*3600)+(CP174*60)+CQ174))</f>
        <v>0.31590794132524025</v>
      </c>
      <c r="CM174" s="9">
        <v>-19.190999999999999</v>
      </c>
      <c r="CN174" s="9">
        <v>17.577000000000002</v>
      </c>
      <c r="CO174" s="1">
        <v>20</v>
      </c>
      <c r="CP174" s="1">
        <v>53</v>
      </c>
      <c r="CQ174" s="1">
        <v>0</v>
      </c>
      <c r="CR174" s="63">
        <v>12.16</v>
      </c>
      <c r="CS174" s="63">
        <v>282.7</v>
      </c>
      <c r="CT174" s="66" t="s">
        <v>87</v>
      </c>
      <c r="CU174" s="88">
        <v>0.91556712962962961</v>
      </c>
      <c r="CV174" s="63">
        <v>-344</v>
      </c>
      <c r="CW174" s="63">
        <v>107.4</v>
      </c>
      <c r="CX174" s="63">
        <v>0.3</v>
      </c>
      <c r="CY174" s="63">
        <v>313</v>
      </c>
      <c r="CZ174" s="63">
        <v>-37</v>
      </c>
      <c r="DA174" s="66" t="s">
        <v>88</v>
      </c>
      <c r="DB174" s="63">
        <v>1.4</v>
      </c>
      <c r="DC174" s="27">
        <v>12.759</v>
      </c>
    </row>
    <row r="175" spans="1:107" s="63" customFormat="1">
      <c r="A175" s="67"/>
      <c r="E175" s="95"/>
      <c r="F175" s="95"/>
      <c r="G175" s="95"/>
      <c r="H175" s="95"/>
      <c r="I175" s="63">
        <v>18</v>
      </c>
      <c r="J175" s="66" t="s">
        <v>105</v>
      </c>
      <c r="K175" s="63">
        <v>4312</v>
      </c>
      <c r="L175" s="63">
        <v>79</v>
      </c>
      <c r="M175" s="76">
        <f t="shared" si="142"/>
        <v>10.240026214467107</v>
      </c>
      <c r="N175" s="63">
        <v>1.8226</v>
      </c>
      <c r="O175" s="63">
        <v>0.60135000000000005</v>
      </c>
      <c r="P175" s="63">
        <v>3.1675</v>
      </c>
      <c r="Q175" s="63">
        <v>1.2027000000000001</v>
      </c>
      <c r="R175" s="63">
        <v>0.51859999999999995</v>
      </c>
      <c r="S175" s="63">
        <v>0.27600999999999998</v>
      </c>
      <c r="T175" s="63">
        <v>0.44874999999999998</v>
      </c>
      <c r="U175" s="63">
        <v>0.27416000000000001</v>
      </c>
      <c r="V175" s="63">
        <v>11.08</v>
      </c>
      <c r="W175" s="63">
        <v>12.951000000000001</v>
      </c>
      <c r="X175" s="76">
        <v>12.015000000000001</v>
      </c>
      <c r="Y175" s="63">
        <v>0.93583000000000005</v>
      </c>
      <c r="Z175" s="63">
        <v>8.2677E-2</v>
      </c>
      <c r="AA175" s="63">
        <v>0.106</v>
      </c>
      <c r="AB175" s="63">
        <v>9.7656000000000007E-2</v>
      </c>
      <c r="AC175" s="63">
        <v>2.3317999999999998E-2</v>
      </c>
      <c r="AD175" s="63">
        <v>102.99</v>
      </c>
      <c r="AE175" s="63">
        <v>0.11719</v>
      </c>
      <c r="AF175" s="63">
        <v>21.506</v>
      </c>
      <c r="AG175" s="63">
        <v>0.23438000000000001</v>
      </c>
      <c r="AH175" s="63">
        <v>0.62978000000000001</v>
      </c>
      <c r="AI175" s="63">
        <v>50</v>
      </c>
      <c r="AJ175" s="63">
        <v>4.9181999999999997E-2</v>
      </c>
      <c r="AK175" s="63">
        <v>0.10627</v>
      </c>
      <c r="AL175" s="63">
        <v>9.7656000000000007E-2</v>
      </c>
      <c r="AM175" s="63">
        <v>5.7088E-2</v>
      </c>
      <c r="AN175" s="63">
        <v>148.78</v>
      </c>
      <c r="AO175" s="63">
        <v>0.13672000000000001</v>
      </c>
      <c r="AP175" s="63">
        <v>10.762</v>
      </c>
      <c r="AQ175" s="63">
        <v>0.25391000000000002</v>
      </c>
      <c r="AR175" s="63">
        <v>0.37544</v>
      </c>
      <c r="AS175" s="63">
        <v>19.535</v>
      </c>
      <c r="AT175" s="63">
        <v>20.882999999999999</v>
      </c>
      <c r="AU175" s="63">
        <v>0.77166999999999997</v>
      </c>
      <c r="AV175" s="63">
        <v>0.95667000000000002</v>
      </c>
      <c r="AW175" s="63">
        <v>2.6235000000000001E-2</v>
      </c>
      <c r="AX175" s="63">
        <v>1.9716999999999998E-2</v>
      </c>
      <c r="AY175" s="63">
        <v>1.6021000000000001E-2</v>
      </c>
      <c r="AZ175" s="63">
        <v>1.1034E-2</v>
      </c>
      <c r="BA175" s="63">
        <v>1.8953000000000001E-2</v>
      </c>
      <c r="BB175" s="63">
        <v>2.3392E-2</v>
      </c>
      <c r="BC175" s="63">
        <v>22.324000000000002</v>
      </c>
      <c r="BD175" s="63">
        <v>15.286</v>
      </c>
      <c r="BE175" s="63">
        <v>0.90005999999999997</v>
      </c>
      <c r="BF175" s="63">
        <v>0.38667000000000001</v>
      </c>
      <c r="BG175" s="63">
        <v>6.8590999999999999E-2</v>
      </c>
      <c r="BH175" s="63">
        <v>5.0698E-2</v>
      </c>
      <c r="BI175" s="63">
        <v>1.4729000000000001E-2</v>
      </c>
      <c r="BJ175" s="63">
        <v>1.0152E-2</v>
      </c>
      <c r="BK175" s="63">
        <v>1.1730000000000001E-2</v>
      </c>
      <c r="BL175" s="63">
        <v>9.2654E-3</v>
      </c>
      <c r="BM175" s="63">
        <v>24.003</v>
      </c>
      <c r="BN175" s="63">
        <v>9.1281999999999996</v>
      </c>
      <c r="BO175" s="63">
        <v>16.137</v>
      </c>
      <c r="BP175" s="63">
        <v>12.082000000000001</v>
      </c>
      <c r="BQ175" s="63">
        <v>14.11</v>
      </c>
      <c r="BR175" s="63">
        <v>8.8549000000000007</v>
      </c>
      <c r="BS175" s="63">
        <v>2.8668999999999998</v>
      </c>
      <c r="BT175" s="63">
        <v>9.8938000000000006</v>
      </c>
      <c r="BU175" s="63">
        <v>12.717000000000001</v>
      </c>
      <c r="BV175" s="63">
        <v>6.1078000000000001</v>
      </c>
      <c r="BW175" s="63">
        <v>3.9931999999999999</v>
      </c>
      <c r="BX175" s="63">
        <v>1.7012</v>
      </c>
      <c r="BY175" s="63">
        <v>0.53261000000000003</v>
      </c>
      <c r="BZ175" s="63">
        <v>0.05</v>
      </c>
      <c r="CA175" s="63">
        <v>1</v>
      </c>
      <c r="CB175" s="63">
        <v>76.370999999999995</v>
      </c>
      <c r="CC175" s="63">
        <v>0.36499999999999999</v>
      </c>
      <c r="CD175" s="63">
        <v>0</v>
      </c>
      <c r="CE175" s="63">
        <v>40</v>
      </c>
      <c r="CF175" s="63">
        <v>12</v>
      </c>
      <c r="CG175" s="63">
        <v>0</v>
      </c>
      <c r="CH175" s="63">
        <v>56</v>
      </c>
      <c r="CI175" s="63">
        <v>30</v>
      </c>
      <c r="CJ175" s="63">
        <v>60</v>
      </c>
      <c r="CK175" s="63">
        <v>1</v>
      </c>
      <c r="CL175" s="9">
        <f>K175/(((CG175*3600)+(CH175*60)+CI175)-((CO175*3600)+(CP175*60)+CQ175))</f>
        <v>-6.0064075776570552E-2</v>
      </c>
      <c r="CM175" s="9">
        <v>-37.089950000000002</v>
      </c>
      <c r="CN175" s="9">
        <v>-12.33192</v>
      </c>
      <c r="CO175" s="1">
        <v>20</v>
      </c>
      <c r="CP175" s="1">
        <v>53</v>
      </c>
      <c r="CQ175" s="1">
        <v>0</v>
      </c>
      <c r="CR175" s="63">
        <v>39.36</v>
      </c>
      <c r="CS175" s="63">
        <v>238.3</v>
      </c>
      <c r="CT175" s="66" t="s">
        <v>87</v>
      </c>
      <c r="CU175" s="88">
        <v>3.9467592592592596E-2</v>
      </c>
      <c r="CV175" s="63">
        <v>839.1</v>
      </c>
      <c r="CW175" s="63">
        <v>76.400000000000006</v>
      </c>
      <c r="CX175" s="63">
        <v>-3.8</v>
      </c>
      <c r="CY175" s="63">
        <v>322.5</v>
      </c>
      <c r="CZ175" s="63">
        <v>-27.5</v>
      </c>
      <c r="DA175" s="66" t="s">
        <v>90</v>
      </c>
      <c r="DC175" s="66">
        <v>19.510000000000002</v>
      </c>
    </row>
    <row r="176" spans="1:107" s="77" customFormat="1">
      <c r="A176" s="91"/>
      <c r="I176" s="77">
        <v>18</v>
      </c>
      <c r="J176" s="66" t="s">
        <v>109</v>
      </c>
      <c r="K176" s="77">
        <v>4891.6000000000004</v>
      </c>
      <c r="L176" s="77">
        <v>131.6</v>
      </c>
      <c r="M176" s="78">
        <f t="shared" si="142"/>
        <v>1.3744948731341233</v>
      </c>
      <c r="N176" s="77">
        <v>7.2949E-3</v>
      </c>
      <c r="O176" s="77">
        <v>2.2498000000000002E-3</v>
      </c>
      <c r="P176" s="77">
        <v>1.2382000000000001E-2</v>
      </c>
      <c r="Q176" s="77">
        <v>4.4996000000000003E-3</v>
      </c>
      <c r="R176" s="77">
        <v>1.3420999999999999E-3</v>
      </c>
      <c r="S176" s="77">
        <v>8.1837000000000001E-4</v>
      </c>
      <c r="T176" s="77">
        <v>1.3822999999999999E-3</v>
      </c>
      <c r="U176" s="77">
        <v>8.2171999999999996E-4</v>
      </c>
      <c r="V176" s="77">
        <v>1.4411</v>
      </c>
      <c r="W176" s="77">
        <v>1.2504</v>
      </c>
      <c r="X176" s="78">
        <v>1.3458000000000001</v>
      </c>
      <c r="Y176" s="77">
        <v>9.5368999999999995E-2</v>
      </c>
      <c r="Z176" s="77">
        <v>0.72474000000000005</v>
      </c>
      <c r="AA176" s="77">
        <v>0.73309999999999997</v>
      </c>
      <c r="AB176" s="77">
        <v>0.72753999999999996</v>
      </c>
      <c r="AC176" s="77">
        <v>8.3528000000000005E-3</v>
      </c>
      <c r="AD176" s="77">
        <v>1.2197999999999999E-4</v>
      </c>
      <c r="AE176" s="77">
        <v>0.75683999999999996</v>
      </c>
      <c r="AF176" s="93">
        <v>3.1699999999999998E-5</v>
      </c>
      <c r="AG176" s="77">
        <v>0.80078000000000005</v>
      </c>
      <c r="AH176" s="93">
        <v>2.3600000000000001E-5</v>
      </c>
      <c r="AI176" s="77">
        <v>80</v>
      </c>
      <c r="AJ176" s="77">
        <v>0.68684000000000001</v>
      </c>
      <c r="AK176" s="77">
        <v>0.73973</v>
      </c>
      <c r="AL176" s="77">
        <v>0.72265999999999997</v>
      </c>
      <c r="AM176" s="77">
        <v>5.2893000000000003E-2</v>
      </c>
      <c r="AN176" s="77">
        <v>1.1715E-4</v>
      </c>
      <c r="AO176" s="77">
        <v>0.76171999999999995</v>
      </c>
      <c r="AP176" s="93">
        <v>3.8300000000000003E-5</v>
      </c>
      <c r="AQ176" s="77">
        <v>0.83984000000000003</v>
      </c>
      <c r="AR176" s="93">
        <v>1.06E-5</v>
      </c>
      <c r="AS176" s="93">
        <v>1.5299999999999999E-5</v>
      </c>
      <c r="AT176" s="93">
        <v>1.1199999999999999E-5</v>
      </c>
      <c r="AU176" s="77">
        <v>1.2195999999999999E-3</v>
      </c>
      <c r="AV176" s="77">
        <v>7.5255000000000005E-4</v>
      </c>
      <c r="AW176" s="93">
        <v>9.5799999999999998E-5</v>
      </c>
      <c r="AX176" s="77">
        <v>1.0383E-4</v>
      </c>
      <c r="AY176" s="93">
        <v>1.1199999999999999E-5</v>
      </c>
      <c r="AZ176" s="93">
        <v>8.6000000000000007E-6</v>
      </c>
      <c r="BA176" s="93">
        <v>1.1600000000000001E-5</v>
      </c>
      <c r="BB176" s="93">
        <v>1.27E-5</v>
      </c>
      <c r="BC176" s="93">
        <v>3.04E-5</v>
      </c>
      <c r="BD176" s="93">
        <v>3.7200000000000003E-5</v>
      </c>
      <c r="BE176" s="77">
        <v>2.0292999999999999E-3</v>
      </c>
      <c r="BF176" s="77">
        <v>1.3971000000000001E-3</v>
      </c>
      <c r="BG176" s="93">
        <v>8.6299999999999997E-5</v>
      </c>
      <c r="BH176" s="93">
        <v>7.08E-5</v>
      </c>
      <c r="BI176" s="93">
        <v>1.91E-5</v>
      </c>
      <c r="BJ176" s="93">
        <v>1.6399999999999999E-5</v>
      </c>
      <c r="BK176" s="93">
        <v>1.1800000000000001E-5</v>
      </c>
      <c r="BL176" s="93">
        <v>1.22E-5</v>
      </c>
      <c r="BM176" s="77">
        <v>3.0375999999999998E-4</v>
      </c>
      <c r="BN176" s="93">
        <v>3.6900000000000002E-5</v>
      </c>
      <c r="BO176" s="77">
        <v>2.2672999999999999E-4</v>
      </c>
      <c r="BP176" s="77">
        <v>2.3167000000000001E-4</v>
      </c>
      <c r="BQ176" s="77">
        <v>2.2919999999999999E-4</v>
      </c>
      <c r="BR176" s="93">
        <v>2.5400000000000001E-5</v>
      </c>
      <c r="BS176" s="93">
        <v>3.49E-6</v>
      </c>
      <c r="BT176" s="93">
        <v>7.4599999999999997E-5</v>
      </c>
      <c r="BU176" s="93">
        <v>4.4700000000000002E-5</v>
      </c>
      <c r="BV176" s="77">
        <v>9.2253000000000007</v>
      </c>
      <c r="BW176" s="77">
        <v>6.5484</v>
      </c>
      <c r="BX176" s="77">
        <v>1.3252999999999999</v>
      </c>
      <c r="BY176" s="77">
        <v>7.4551000000000006E-2</v>
      </c>
      <c r="BZ176" s="77">
        <v>0.6</v>
      </c>
      <c r="CA176" s="77">
        <v>1.5</v>
      </c>
      <c r="CB176" s="77">
        <v>132.4</v>
      </c>
      <c r="CC176" s="77">
        <v>0.34799999999999998</v>
      </c>
      <c r="CD176" s="77">
        <v>1</v>
      </c>
      <c r="CE176" s="77">
        <v>0</v>
      </c>
      <c r="CF176" s="77">
        <v>0</v>
      </c>
      <c r="CG176" s="77">
        <v>1</v>
      </c>
      <c r="CH176" s="77">
        <v>29</v>
      </c>
      <c r="CI176" s="77">
        <v>58</v>
      </c>
      <c r="CJ176" s="77">
        <v>108.98</v>
      </c>
      <c r="CK176" s="77">
        <v>1</v>
      </c>
      <c r="CL176" s="58">
        <f>K176/(((CG176*3600)+(CH176*60)+CI176)-((CO176*3600)+(CP176*60)+CQ176))</f>
        <v>-7.0098306153449322E-2</v>
      </c>
      <c r="CM176" s="58">
        <v>6.6703999999999999</v>
      </c>
      <c r="CN176" s="58">
        <v>-4.8569000000000004</v>
      </c>
      <c r="CO176" s="7">
        <v>20</v>
      </c>
      <c r="CP176" s="7">
        <v>53</v>
      </c>
      <c r="CQ176" s="7">
        <v>0</v>
      </c>
      <c r="CR176" s="77">
        <v>44.79</v>
      </c>
      <c r="CS176" s="77">
        <v>306</v>
      </c>
      <c r="CT176" s="74" t="s">
        <v>87</v>
      </c>
      <c r="CU176" s="94">
        <v>6.1689814814814815E-2</v>
      </c>
      <c r="CV176" s="77">
        <v>860.8</v>
      </c>
      <c r="CW176" s="77">
        <v>128.80000000000001</v>
      </c>
      <c r="CX176" s="77">
        <v>-2.2999999999999998</v>
      </c>
      <c r="CY176" s="77">
        <v>316</v>
      </c>
      <c r="CZ176" s="77">
        <v>-34</v>
      </c>
      <c r="DA176" s="74" t="s">
        <v>88</v>
      </c>
      <c r="DC176" s="74">
        <v>11.105</v>
      </c>
    </row>
    <row r="177" spans="1:107" s="141" customFormat="1">
      <c r="A177" s="166"/>
      <c r="M177" s="159"/>
      <c r="X177" s="159">
        <f>AVERAGE(X174:X176)</f>
        <v>5.6106666666666669</v>
      </c>
      <c r="Y177" s="159">
        <f>AVERAGE(Y174:Y176)</f>
        <v>0.46349299999999999</v>
      </c>
      <c r="AF177" s="160"/>
      <c r="AH177" s="160"/>
      <c r="AP177" s="160"/>
      <c r="AR177" s="160"/>
      <c r="AS177" s="160"/>
      <c r="AT177" s="160"/>
      <c r="AW177" s="160"/>
      <c r="AY177" s="160"/>
      <c r="AZ177" s="160"/>
      <c r="BA177" s="160"/>
      <c r="BB177" s="160"/>
      <c r="BC177" s="160"/>
      <c r="BD177" s="160"/>
      <c r="BG177" s="160"/>
      <c r="BH177" s="160"/>
      <c r="BI177" s="160"/>
      <c r="BJ177" s="160"/>
      <c r="BK177" s="160"/>
      <c r="BL177" s="160"/>
      <c r="BN177" s="160"/>
      <c r="BR177" s="160"/>
      <c r="BS177" s="160"/>
      <c r="BT177" s="160"/>
      <c r="BU177" s="160"/>
      <c r="CL177" s="111"/>
      <c r="CM177" s="111"/>
      <c r="CN177" s="111"/>
      <c r="CO177" s="112"/>
      <c r="CP177" s="112"/>
      <c r="CQ177" s="112"/>
      <c r="CT177" s="155"/>
      <c r="CU177" s="165"/>
      <c r="DA177" s="155"/>
      <c r="DC177" s="155"/>
    </row>
    <row r="178" spans="1:107" s="63" customFormat="1">
      <c r="A178" s="90">
        <v>40094</v>
      </c>
      <c r="B178" s="63">
        <v>-4.2</v>
      </c>
      <c r="C178" s="63">
        <v>120.6</v>
      </c>
      <c r="D178" s="63">
        <v>19.100000000000001</v>
      </c>
      <c r="E178" s="222">
        <v>14</v>
      </c>
      <c r="F178" s="222">
        <v>-16</v>
      </c>
      <c r="G178" s="222">
        <v>-6</v>
      </c>
      <c r="H178" s="222">
        <f>(E178^2+F178^2+G178^2)^0.5</f>
        <v>22.090722034374522</v>
      </c>
      <c r="I178" s="63">
        <v>33</v>
      </c>
      <c r="J178" s="66" t="s">
        <v>56</v>
      </c>
      <c r="K178" s="63">
        <v>2024.2</v>
      </c>
      <c r="L178" s="63">
        <v>230.3</v>
      </c>
      <c r="M178" s="76">
        <f t="shared" si="142"/>
        <v>6.4</v>
      </c>
      <c r="N178" s="63">
        <v>0.78422000000000003</v>
      </c>
      <c r="O178" s="63">
        <v>0.15969</v>
      </c>
      <c r="P178" s="63">
        <v>1.1174999999999999</v>
      </c>
      <c r="Q178" s="63">
        <v>0.31938</v>
      </c>
      <c r="R178" s="63">
        <v>0.41433999999999999</v>
      </c>
      <c r="S178" s="63">
        <v>0.26378000000000001</v>
      </c>
      <c r="T178" s="63">
        <v>0.31040000000000001</v>
      </c>
      <c r="U178" s="63">
        <v>0.18448999999999999</v>
      </c>
      <c r="V178" s="63">
        <v>6.0945999999999998</v>
      </c>
      <c r="W178" s="63">
        <v>6.3605</v>
      </c>
      <c r="X178" s="76">
        <v>6.2275</v>
      </c>
      <c r="Y178" s="63">
        <v>0.13291</v>
      </c>
      <c r="Z178" s="63">
        <v>0.15042</v>
      </c>
      <c r="AA178" s="63">
        <v>0.16056000000000001</v>
      </c>
      <c r="AB178" s="63">
        <v>0.15625</v>
      </c>
      <c r="AC178" s="63">
        <v>1.0137999999999999E-2</v>
      </c>
      <c r="AD178" s="63">
        <v>9.4367000000000001</v>
      </c>
      <c r="AE178" s="63">
        <v>0.16602</v>
      </c>
      <c r="AF178" s="63">
        <v>1.5925</v>
      </c>
      <c r="AG178" s="63">
        <v>0.17577999999999999</v>
      </c>
      <c r="AH178" s="63">
        <v>2.3222999999999998</v>
      </c>
      <c r="AI178" s="63">
        <v>80</v>
      </c>
      <c r="AJ178" s="63">
        <v>0.14779999999999999</v>
      </c>
      <c r="AK178" s="63">
        <v>0.17530999999999999</v>
      </c>
      <c r="AL178" s="63">
        <v>0.15625</v>
      </c>
      <c r="AM178" s="63">
        <v>2.7504000000000001E-2</v>
      </c>
      <c r="AN178" s="63">
        <v>6.8101000000000003</v>
      </c>
      <c r="AO178" s="63">
        <v>0.18554999999999999</v>
      </c>
      <c r="AP178" s="63">
        <v>1.1039000000000001</v>
      </c>
      <c r="AQ178" s="63">
        <v>0.27344000000000002</v>
      </c>
      <c r="AR178" s="63">
        <v>0.45946999999999999</v>
      </c>
      <c r="AS178" s="63">
        <v>1.0214000000000001</v>
      </c>
      <c r="AT178" s="63">
        <v>1.1494</v>
      </c>
      <c r="AU178" s="63">
        <v>0.44385999999999998</v>
      </c>
      <c r="AV178" s="63">
        <v>0.38908999999999999</v>
      </c>
      <c r="AW178" s="63">
        <v>4.2632999999999997E-2</v>
      </c>
      <c r="AX178" s="63">
        <v>4.9077999999999997E-2</v>
      </c>
      <c r="AY178" s="63">
        <v>1.4753E-2</v>
      </c>
      <c r="AZ178" s="63">
        <v>2.2290999999999998E-2</v>
      </c>
      <c r="BA178" s="63">
        <v>2.8249E-3</v>
      </c>
      <c r="BB178" s="63">
        <v>3.0552999999999999E-3</v>
      </c>
      <c r="BC178" s="63">
        <v>1.3426</v>
      </c>
      <c r="BD178" s="63">
        <v>0.86645000000000005</v>
      </c>
      <c r="BE178" s="63">
        <v>0.42222999999999999</v>
      </c>
      <c r="BF178" s="63">
        <v>0.43284</v>
      </c>
      <c r="BG178" s="63">
        <v>7.7323000000000003E-2</v>
      </c>
      <c r="BH178" s="63">
        <v>6.9031999999999996E-2</v>
      </c>
      <c r="BI178" s="63">
        <v>2.4546999999999999E-2</v>
      </c>
      <c r="BJ178" s="63">
        <v>1.9798E-2</v>
      </c>
      <c r="BK178" s="63">
        <v>4.4197000000000004E-3</v>
      </c>
      <c r="BL178" s="63">
        <v>3.6193000000000002E-3</v>
      </c>
      <c r="BM178" s="63">
        <v>9.7611000000000008</v>
      </c>
      <c r="BN178" s="63">
        <v>8.7273999999999994</v>
      </c>
      <c r="BO178" s="63">
        <v>25.855</v>
      </c>
      <c r="BP178" s="63">
        <v>14.51</v>
      </c>
      <c r="BQ178" s="63">
        <v>20.181999999999999</v>
      </c>
      <c r="BR178" s="63">
        <v>8.3192000000000004</v>
      </c>
      <c r="BS178" s="63">
        <v>8.0222999999999995</v>
      </c>
      <c r="BT178" s="63">
        <v>-10.420999999999999</v>
      </c>
      <c r="BU178" s="63">
        <v>12.057</v>
      </c>
      <c r="BV178" s="63">
        <v>2.6970999999999998</v>
      </c>
      <c r="BW178" s="63">
        <v>1.8821000000000001</v>
      </c>
      <c r="BX178" s="63">
        <v>0.48364000000000001</v>
      </c>
      <c r="BY178" s="63">
        <v>0.16832</v>
      </c>
      <c r="BZ178" s="63">
        <v>0.08</v>
      </c>
      <c r="CA178" s="63">
        <v>1.5</v>
      </c>
      <c r="CB178" s="63">
        <v>274.39999999999998</v>
      </c>
      <c r="CC178" s="63">
        <v>0.27700000000000002</v>
      </c>
      <c r="CD178" s="63">
        <v>4</v>
      </c>
      <c r="CE178" s="63">
        <v>20</v>
      </c>
      <c r="CF178" s="63">
        <v>0</v>
      </c>
      <c r="CG178" s="63">
        <v>4</v>
      </c>
      <c r="CH178" s="63">
        <v>50</v>
      </c>
      <c r="CI178" s="63">
        <v>53</v>
      </c>
      <c r="CJ178" s="63">
        <v>150.61000000000001</v>
      </c>
      <c r="CK178" s="63">
        <v>1</v>
      </c>
      <c r="CL178" s="9">
        <f t="shared" ref="CL178:CL189" si="143">K178/(((CG178*3600)+(CH178*60)+CI178)-((CO178*3600)+(CP178*60)+CQ178))</f>
        <v>0.29623884091906921</v>
      </c>
      <c r="CM178" s="9">
        <v>7.5354700000000001</v>
      </c>
      <c r="CN178" s="9">
        <v>134.54701</v>
      </c>
      <c r="CO178" s="63">
        <v>2</v>
      </c>
      <c r="CP178" s="63">
        <v>57</v>
      </c>
      <c r="CQ178" s="63">
        <v>0</v>
      </c>
      <c r="CR178" s="63">
        <v>17.78</v>
      </c>
      <c r="CS178" s="63">
        <v>49</v>
      </c>
      <c r="CT178" s="66" t="s">
        <v>87</v>
      </c>
      <c r="CU178" s="88">
        <v>0.19506944444444443</v>
      </c>
      <c r="CV178" s="63">
        <v>-640</v>
      </c>
      <c r="CW178" s="63">
        <v>230.6</v>
      </c>
      <c r="CX178" s="63">
        <v>1.3</v>
      </c>
      <c r="CY178" s="63">
        <v>352.1</v>
      </c>
      <c r="CZ178" s="63">
        <v>2.1</v>
      </c>
      <c r="DA178" s="66" t="s">
        <v>88</v>
      </c>
      <c r="DC178" s="66">
        <v>19.423999999999999</v>
      </c>
    </row>
    <row r="179" spans="1:107" s="63" customFormat="1">
      <c r="A179" s="67" t="s">
        <v>111</v>
      </c>
      <c r="E179" s="95"/>
      <c r="F179" s="95"/>
      <c r="G179" s="95"/>
      <c r="H179" s="95"/>
      <c r="I179" s="63">
        <v>33</v>
      </c>
      <c r="J179" s="66" t="s">
        <v>67</v>
      </c>
      <c r="K179" s="63">
        <v>2296.4</v>
      </c>
      <c r="L179" s="63">
        <v>317.8</v>
      </c>
      <c r="M179" s="76">
        <f t="shared" si="142"/>
        <v>3.2507639295234378</v>
      </c>
      <c r="N179" s="63">
        <v>0.71469000000000005</v>
      </c>
      <c r="O179" s="63">
        <v>6.9476999999999997E-2</v>
      </c>
      <c r="P179" s="63">
        <v>1.1278999999999999</v>
      </c>
      <c r="Q179" s="63">
        <v>0.13894999999999999</v>
      </c>
      <c r="R179" s="63">
        <v>4.2604999999999997E-2</v>
      </c>
      <c r="S179" s="63">
        <v>2.6851E-2</v>
      </c>
      <c r="T179" s="63">
        <v>3.0464999999999999E-2</v>
      </c>
      <c r="U179" s="63">
        <v>1.8769000000000001E-2</v>
      </c>
      <c r="V179" s="63">
        <v>3.4603000000000002</v>
      </c>
      <c r="W179" s="63">
        <v>2.895</v>
      </c>
      <c r="X179" s="76">
        <v>3.1776</v>
      </c>
      <c r="Y179" s="63">
        <v>0.28266999999999998</v>
      </c>
      <c r="Z179" s="63">
        <v>0.30665999999999999</v>
      </c>
      <c r="AA179" s="63">
        <v>0.30793999999999999</v>
      </c>
      <c r="AB179" s="63">
        <v>0.30762</v>
      </c>
      <c r="AC179" s="63">
        <v>1.2792999999999999E-3</v>
      </c>
      <c r="AD179" s="63">
        <v>7.1406999999999998</v>
      </c>
      <c r="AE179" s="63">
        <v>0.30945</v>
      </c>
      <c r="AF179" s="63">
        <v>0.53971000000000002</v>
      </c>
      <c r="AG179" s="63">
        <v>0.31616</v>
      </c>
      <c r="AH179" s="63">
        <v>0.79283999999999999</v>
      </c>
      <c r="AI179" s="63">
        <v>120</v>
      </c>
      <c r="AJ179" s="63">
        <v>0.37318000000000001</v>
      </c>
      <c r="AK179" s="63">
        <v>0.38147999999999999</v>
      </c>
      <c r="AL179" s="63">
        <v>0.37597999999999998</v>
      </c>
      <c r="AM179" s="63">
        <v>8.2950000000000003E-3</v>
      </c>
      <c r="AN179" s="63">
        <v>1.7774000000000001</v>
      </c>
      <c r="AO179" s="63">
        <v>0.39550999999999997</v>
      </c>
      <c r="AP179" s="63">
        <v>0.26780999999999999</v>
      </c>
      <c r="AQ179" s="63">
        <v>0.43945000000000001</v>
      </c>
      <c r="AR179" s="63">
        <v>9.8938999999999999E-2</v>
      </c>
      <c r="AS179" s="63">
        <v>0.40744999999999998</v>
      </c>
      <c r="AT179" s="63">
        <v>0.25703999999999999</v>
      </c>
      <c r="AU179" s="63">
        <v>2.1961000000000001E-2</v>
      </c>
      <c r="AV179" s="63">
        <v>2.6002E-3</v>
      </c>
      <c r="AW179" s="63">
        <v>1.1625E-2</v>
      </c>
      <c r="AX179" s="63">
        <v>8.9213999999999995E-3</v>
      </c>
      <c r="AY179" s="63">
        <v>1.1223E-2</v>
      </c>
      <c r="AZ179" s="63">
        <v>1.3166000000000001E-2</v>
      </c>
      <c r="BA179" s="63">
        <v>9.0865E-4</v>
      </c>
      <c r="BB179" s="63">
        <v>1.0937E-3</v>
      </c>
      <c r="BC179" s="63">
        <v>0.15942000000000001</v>
      </c>
      <c r="BD179" s="63">
        <v>0.18209</v>
      </c>
      <c r="BE179" s="63">
        <v>0.41182999999999997</v>
      </c>
      <c r="BF179" s="63">
        <v>0.50317999999999996</v>
      </c>
      <c r="BG179" s="63">
        <v>2.4334999999999999E-2</v>
      </c>
      <c r="BH179" s="63">
        <v>3.0852000000000001E-2</v>
      </c>
      <c r="BI179" s="63">
        <v>1.6708000000000001E-2</v>
      </c>
      <c r="BJ179" s="63">
        <v>1.9965E-2</v>
      </c>
      <c r="BK179" s="63">
        <v>2.9340999999999998E-3</v>
      </c>
      <c r="BL179" s="63">
        <v>3.8984000000000002E-3</v>
      </c>
      <c r="BM179" s="63">
        <v>9.8461999999999996</v>
      </c>
      <c r="BN179" s="63">
        <v>3.3959000000000001</v>
      </c>
      <c r="BO179" s="63">
        <v>5.0773000000000001</v>
      </c>
      <c r="BP179" s="63">
        <v>2.1383000000000001</v>
      </c>
      <c r="BQ179" s="63">
        <v>3.6078000000000001</v>
      </c>
      <c r="BR179" s="63">
        <v>2.8268</v>
      </c>
      <c r="BS179" s="63">
        <v>2.0781999999999998</v>
      </c>
      <c r="BT179" s="63">
        <v>6.2384000000000004</v>
      </c>
      <c r="BU179" s="63">
        <v>4.4184999999999999</v>
      </c>
      <c r="BV179" s="63">
        <v>26.474</v>
      </c>
      <c r="BW179" s="63">
        <v>17</v>
      </c>
      <c r="BX179" s="63">
        <v>2.7290999999999999</v>
      </c>
      <c r="BY179" s="63">
        <v>0.21751000000000001</v>
      </c>
      <c r="BZ179" s="63">
        <v>0.4</v>
      </c>
      <c r="CA179" s="63">
        <v>6</v>
      </c>
      <c r="CB179" s="63">
        <v>317.32</v>
      </c>
      <c r="CC179" s="63">
        <v>0.34499999999999997</v>
      </c>
      <c r="CD179" s="63">
        <v>4</v>
      </c>
      <c r="CE179" s="63">
        <v>40</v>
      </c>
      <c r="CF179" s="63">
        <v>0</v>
      </c>
      <c r="CG179" s="63">
        <v>4</v>
      </c>
      <c r="CH179" s="63">
        <v>56</v>
      </c>
      <c r="CI179" s="63">
        <v>20</v>
      </c>
      <c r="CJ179" s="63">
        <v>924.9</v>
      </c>
      <c r="CK179" s="63">
        <v>1</v>
      </c>
      <c r="CL179" s="9">
        <f t="shared" si="143"/>
        <v>0.32072625698324025</v>
      </c>
      <c r="CM179" s="9">
        <v>-19.934799999999999</v>
      </c>
      <c r="CN179" s="9">
        <v>134.3295</v>
      </c>
      <c r="CO179" s="63">
        <v>2</v>
      </c>
      <c r="CP179" s="63">
        <v>57</v>
      </c>
      <c r="CQ179" s="63">
        <v>0</v>
      </c>
      <c r="CR179" s="63">
        <v>20.239999999999998</v>
      </c>
      <c r="CS179" s="63">
        <v>141.6</v>
      </c>
      <c r="CT179" s="66" t="s">
        <v>87</v>
      </c>
      <c r="CU179" s="88">
        <v>0.20590277777777777</v>
      </c>
      <c r="CV179" s="63">
        <v>-565</v>
      </c>
      <c r="CW179" s="63">
        <v>315.39999999999998</v>
      </c>
      <c r="CX179" s="63">
        <v>-3.4</v>
      </c>
      <c r="CY179" s="63">
        <v>321.60000000000002</v>
      </c>
      <c r="CZ179" s="63">
        <v>-28.4</v>
      </c>
      <c r="DA179" s="66" t="s">
        <v>88</v>
      </c>
      <c r="DB179" s="63">
        <v>0.9</v>
      </c>
      <c r="DC179" s="66">
        <v>12.18</v>
      </c>
    </row>
    <row r="180" spans="1:107" s="63" customFormat="1">
      <c r="A180" s="67"/>
      <c r="E180" s="95"/>
      <c r="F180" s="95"/>
      <c r="G180" s="95"/>
      <c r="H180" s="95"/>
      <c r="I180" s="63">
        <v>33</v>
      </c>
      <c r="J180" s="66" t="s">
        <v>51</v>
      </c>
      <c r="K180" s="63">
        <v>3408.3</v>
      </c>
      <c r="L180" s="63">
        <v>8.3000000000000007</v>
      </c>
      <c r="M180" s="76">
        <f t="shared" si="142"/>
        <v>2.6597159423373586</v>
      </c>
      <c r="N180" s="63">
        <v>0.14424999999999999</v>
      </c>
      <c r="O180" s="63">
        <v>1.8426999999999999E-2</v>
      </c>
      <c r="P180" s="63">
        <v>0.19697999999999999</v>
      </c>
      <c r="Q180" s="63">
        <v>3.6853999999999998E-2</v>
      </c>
      <c r="R180" s="63">
        <v>7.6073E-3</v>
      </c>
      <c r="S180" s="63">
        <v>4.5073999999999999E-3</v>
      </c>
      <c r="T180" s="63">
        <v>7.2408000000000004E-3</v>
      </c>
      <c r="U180" s="63">
        <v>4.2033000000000001E-3</v>
      </c>
      <c r="V180" s="63">
        <v>2.8302999999999998</v>
      </c>
      <c r="W180" s="63">
        <v>4.3792999999999997</v>
      </c>
      <c r="X180" s="76">
        <v>3.6048</v>
      </c>
      <c r="Y180" s="63">
        <v>0.77454000000000001</v>
      </c>
      <c r="Z180" s="63">
        <v>0.37597999999999998</v>
      </c>
      <c r="AA180" s="63">
        <v>0.37597999999999998</v>
      </c>
      <c r="AB180" s="63">
        <v>0.37597999999999998</v>
      </c>
      <c r="AC180" s="83">
        <v>4.5600000000000004E-6</v>
      </c>
      <c r="AD180" s="63">
        <v>0.32530999999999999</v>
      </c>
      <c r="AE180" s="63">
        <v>0.42786000000000002</v>
      </c>
      <c r="AF180" s="63">
        <v>2.076E-4</v>
      </c>
      <c r="AG180" s="63">
        <v>0.49376999999999999</v>
      </c>
      <c r="AH180" s="63">
        <v>2.7493E-4</v>
      </c>
      <c r="AI180" s="63">
        <v>120</v>
      </c>
      <c r="AJ180" s="63">
        <v>0.37591000000000002</v>
      </c>
      <c r="AK180" s="63">
        <v>0.37598999999999999</v>
      </c>
      <c r="AL180" s="63">
        <v>0.37597999999999998</v>
      </c>
      <c r="AM180" s="83">
        <v>7.9400000000000006E-5</v>
      </c>
      <c r="AN180" s="63">
        <v>0.18337000000000001</v>
      </c>
      <c r="AO180" s="63">
        <v>0.43945000000000001</v>
      </c>
      <c r="AP180" s="63">
        <v>1.0507E-4</v>
      </c>
      <c r="AQ180" s="63">
        <v>1.0596000000000001</v>
      </c>
      <c r="AR180" s="83">
        <v>1.34E-5</v>
      </c>
      <c r="AS180" s="83">
        <v>7.6899999999999999E-5</v>
      </c>
      <c r="AT180" s="83">
        <v>9.8499999999999995E-5</v>
      </c>
      <c r="AU180" s="63">
        <v>2.1529000000000001E-3</v>
      </c>
      <c r="AV180" s="63">
        <v>1.6975E-3</v>
      </c>
      <c r="AW180" s="83">
        <v>4.2500000000000003E-5</v>
      </c>
      <c r="AX180" s="83">
        <v>2.55E-5</v>
      </c>
      <c r="AY180" s="83">
        <v>4.2299999999999998E-5</v>
      </c>
      <c r="AZ180" s="83">
        <v>2.5900000000000002E-6</v>
      </c>
      <c r="BA180" s="83">
        <v>1.4100000000000001E-5</v>
      </c>
      <c r="BB180" s="83">
        <v>1.11E-5</v>
      </c>
      <c r="BC180" s="63">
        <v>1.8651E-4</v>
      </c>
      <c r="BD180" s="63">
        <v>1.7469999999999999E-4</v>
      </c>
      <c r="BE180" s="63">
        <v>6.3664999999999998E-3</v>
      </c>
      <c r="BF180" s="63">
        <v>4.7762999999999998E-3</v>
      </c>
      <c r="BG180" s="63">
        <v>2.2060999999999999E-4</v>
      </c>
      <c r="BH180" s="63">
        <v>2.4152000000000001E-4</v>
      </c>
      <c r="BI180" s="83">
        <v>6.7999999999999999E-5</v>
      </c>
      <c r="BJ180" s="83">
        <v>3.9900000000000001E-5</v>
      </c>
      <c r="BK180" s="83">
        <v>7.8800000000000008E-6</v>
      </c>
      <c r="BL180" s="83">
        <v>5.6200000000000004E-6</v>
      </c>
      <c r="BM180" s="63">
        <v>0.65976000000000001</v>
      </c>
      <c r="BN180" s="63">
        <v>0.10879</v>
      </c>
      <c r="BO180" s="63">
        <v>6.8132999999999999E-2</v>
      </c>
      <c r="BP180" s="63">
        <v>7.4315999999999993E-2</v>
      </c>
      <c r="BQ180" s="63">
        <v>7.1224999999999997E-2</v>
      </c>
      <c r="BR180" s="63">
        <v>2.8365999999999999E-2</v>
      </c>
      <c r="BS180" s="63">
        <v>4.3718000000000003E-3</v>
      </c>
      <c r="BT180" s="63">
        <v>0.58853</v>
      </c>
      <c r="BU180" s="63">
        <v>0.11243</v>
      </c>
      <c r="BV180" s="63">
        <v>25.893000000000001</v>
      </c>
      <c r="BW180" s="63">
        <v>16.088999999999999</v>
      </c>
      <c r="BX180" s="63">
        <v>9.2629999999999999</v>
      </c>
      <c r="BY180" s="63">
        <v>0.15884999999999999</v>
      </c>
      <c r="BZ180" s="63">
        <v>0.3</v>
      </c>
      <c r="CA180" s="63">
        <v>6</v>
      </c>
      <c r="CB180" s="63">
        <v>8.9079999999999995</v>
      </c>
      <c r="CC180" s="63">
        <v>0.34399999999999997</v>
      </c>
      <c r="CD180" s="63">
        <v>5</v>
      </c>
      <c r="CE180" s="63">
        <v>40</v>
      </c>
      <c r="CF180" s="63">
        <v>0</v>
      </c>
      <c r="CG180" s="63">
        <v>5</v>
      </c>
      <c r="CH180" s="63">
        <v>59</v>
      </c>
      <c r="CI180" s="63">
        <v>50</v>
      </c>
      <c r="CJ180" s="63">
        <v>953.88</v>
      </c>
      <c r="CK180" s="63">
        <v>1</v>
      </c>
      <c r="CL180" s="9">
        <f t="shared" si="143"/>
        <v>0.31069279854147674</v>
      </c>
      <c r="CM180" s="9">
        <v>-34.597610000000003</v>
      </c>
      <c r="CN180" s="9">
        <v>116.35669</v>
      </c>
      <c r="CO180" s="63">
        <v>2</v>
      </c>
      <c r="CP180" s="63">
        <v>57</v>
      </c>
      <c r="CQ180" s="63">
        <v>0</v>
      </c>
      <c r="CR180" s="63">
        <v>30.54</v>
      </c>
      <c r="CS180" s="63">
        <v>187.7</v>
      </c>
      <c r="CT180" s="66" t="s">
        <v>87</v>
      </c>
      <c r="CU180" s="88">
        <v>0.24907407407407409</v>
      </c>
      <c r="CV180" s="63">
        <v>-441</v>
      </c>
      <c r="CW180" s="63">
        <v>8.4</v>
      </c>
      <c r="CX180" s="63">
        <v>-1</v>
      </c>
      <c r="CY180" s="63">
        <v>322.10000000000002</v>
      </c>
      <c r="CZ180" s="63">
        <v>-27.9</v>
      </c>
      <c r="DA180" s="66" t="s">
        <v>88</v>
      </c>
      <c r="DB180" s="63">
        <v>1.9</v>
      </c>
      <c r="DC180" s="66">
        <v>-6.6020000000000003</v>
      </c>
    </row>
    <row r="181" spans="1:107" s="63" customFormat="1">
      <c r="A181" s="67"/>
      <c r="E181" s="95"/>
      <c r="F181" s="95"/>
      <c r="G181" s="95"/>
      <c r="H181" s="95"/>
      <c r="I181" s="63">
        <v>33</v>
      </c>
      <c r="J181" s="66" t="s">
        <v>94</v>
      </c>
      <c r="K181" s="63">
        <v>4851.2</v>
      </c>
      <c r="L181" s="63">
        <v>209.2</v>
      </c>
      <c r="M181" s="76">
        <f t="shared" si="142"/>
        <v>1.6786973308712438</v>
      </c>
      <c r="N181" s="63">
        <v>6.1992999999999999E-2</v>
      </c>
      <c r="O181" s="63">
        <v>2.0597000000000001E-2</v>
      </c>
      <c r="P181" s="63">
        <v>0.11193</v>
      </c>
      <c r="Q181" s="63">
        <v>4.1194000000000001E-2</v>
      </c>
      <c r="R181" s="63">
        <v>9.0162999999999997E-3</v>
      </c>
      <c r="S181" s="63">
        <v>5.2753000000000001E-3</v>
      </c>
      <c r="T181" s="63">
        <v>8.5372E-3</v>
      </c>
      <c r="U181" s="63">
        <v>5.1488000000000003E-3</v>
      </c>
      <c r="V181" s="63">
        <v>1.8589</v>
      </c>
      <c r="W181" s="63">
        <v>1.7191000000000001</v>
      </c>
      <c r="X181" s="76">
        <v>1.7889999999999999</v>
      </c>
      <c r="Y181" s="63">
        <v>6.9861999999999994E-2</v>
      </c>
      <c r="Z181" s="63">
        <v>0.59501000000000004</v>
      </c>
      <c r="AA181" s="63">
        <v>0.59697999999999996</v>
      </c>
      <c r="AB181" s="63">
        <v>0.59570000000000001</v>
      </c>
      <c r="AC181" s="63">
        <v>1.9697999999999998E-3</v>
      </c>
      <c r="AD181" s="63">
        <v>4.2365E-2</v>
      </c>
      <c r="AE181" s="63">
        <v>0.60302999999999995</v>
      </c>
      <c r="AF181" s="63">
        <v>3.0409999999999999E-3</v>
      </c>
      <c r="AG181" s="63">
        <v>0.61400999999999994</v>
      </c>
      <c r="AH181" s="63">
        <v>2.8969999999999998E-3</v>
      </c>
      <c r="AI181" s="63">
        <v>120</v>
      </c>
      <c r="AJ181" s="63">
        <v>0.59308000000000005</v>
      </c>
      <c r="AK181" s="63">
        <v>0.59677000000000002</v>
      </c>
      <c r="AL181" s="63">
        <v>0.59570000000000001</v>
      </c>
      <c r="AM181" s="63">
        <v>3.6841999999999999E-3</v>
      </c>
      <c r="AN181" s="63">
        <v>6.1918000000000001E-2</v>
      </c>
      <c r="AO181" s="63">
        <v>0.62012</v>
      </c>
      <c r="AP181" s="63">
        <v>1.2403E-3</v>
      </c>
      <c r="AQ181" s="63">
        <v>0.66895000000000004</v>
      </c>
      <c r="AR181" s="63">
        <v>2.0263999999999998E-3</v>
      </c>
      <c r="AS181" s="63">
        <v>1.6485E-3</v>
      </c>
      <c r="AT181" s="63">
        <v>4.9976000000000003E-4</v>
      </c>
      <c r="AU181" s="63">
        <v>2.9461999999999999E-2</v>
      </c>
      <c r="AV181" s="63">
        <v>2.1725000000000001E-2</v>
      </c>
      <c r="AW181" s="63">
        <v>2.3693E-3</v>
      </c>
      <c r="AX181" s="63">
        <v>1.1563000000000001E-3</v>
      </c>
      <c r="AY181" s="83">
        <v>6.2199999999999994E-5</v>
      </c>
      <c r="AZ181" s="83">
        <v>1.7900000000000001E-5</v>
      </c>
      <c r="BA181" s="83">
        <v>8.2700000000000004E-5</v>
      </c>
      <c r="BB181" s="63">
        <v>1.12E-4</v>
      </c>
      <c r="BC181" s="63">
        <v>2.4263000000000002E-3</v>
      </c>
      <c r="BD181" s="63">
        <v>2.0436999999999999E-3</v>
      </c>
      <c r="BE181" s="63">
        <v>0.14291999999999999</v>
      </c>
      <c r="BF181" s="63">
        <v>0.11504</v>
      </c>
      <c r="BG181" s="63">
        <v>4.4076999999999996E-3</v>
      </c>
      <c r="BH181" s="63">
        <v>4.7886999999999999E-3</v>
      </c>
      <c r="BI181" s="63">
        <v>4.6701000000000002E-4</v>
      </c>
      <c r="BJ181" s="63">
        <v>3.9765999999999998E-4</v>
      </c>
      <c r="BK181" s="63">
        <v>2.1785000000000001E-4</v>
      </c>
      <c r="BL181" s="63">
        <v>2.1083000000000001E-4</v>
      </c>
      <c r="BM181" s="63">
        <v>0.10072</v>
      </c>
      <c r="BN181" s="63">
        <v>8.2920000000000008E-3</v>
      </c>
      <c r="BO181" s="63">
        <v>5.5722000000000001E-2</v>
      </c>
      <c r="BP181" s="63">
        <v>3.6094000000000001E-2</v>
      </c>
      <c r="BQ181" s="63">
        <v>4.5907999999999997E-2</v>
      </c>
      <c r="BR181" s="63">
        <v>2.2527999999999999E-2</v>
      </c>
      <c r="BS181" s="63">
        <v>1.3879000000000001E-2</v>
      </c>
      <c r="BT181" s="63">
        <v>5.4808000000000003E-2</v>
      </c>
      <c r="BU181" s="63">
        <v>2.4004999999999999E-2</v>
      </c>
      <c r="BV181" s="63">
        <v>12.414</v>
      </c>
      <c r="BW181" s="63">
        <v>8.5809999999999995</v>
      </c>
      <c r="BX181" s="63">
        <v>2.1939000000000002</v>
      </c>
      <c r="BY181" s="63">
        <v>0.20982000000000001</v>
      </c>
      <c r="BZ181" s="63">
        <v>0.5</v>
      </c>
      <c r="CA181" s="63">
        <v>1.5</v>
      </c>
      <c r="CB181" s="63">
        <v>211.47</v>
      </c>
      <c r="CC181" s="63">
        <v>0.35899999999999999</v>
      </c>
      <c r="CD181" s="63">
        <v>7</v>
      </c>
      <c r="CE181" s="63">
        <v>10</v>
      </c>
      <c r="CF181" s="63">
        <v>0</v>
      </c>
      <c r="CG181" s="63">
        <v>7</v>
      </c>
      <c r="CH181" s="63">
        <v>37</v>
      </c>
      <c r="CI181" s="63">
        <v>47</v>
      </c>
      <c r="CJ181" s="63">
        <v>456.73</v>
      </c>
      <c r="CK181" s="63">
        <v>1</v>
      </c>
      <c r="CL181" s="9">
        <f t="shared" si="143"/>
        <v>0.28795631269662253</v>
      </c>
      <c r="CM181" s="9">
        <v>35.3078</v>
      </c>
      <c r="CN181" s="9">
        <v>140.31379999999999</v>
      </c>
      <c r="CO181" s="63">
        <v>2</v>
      </c>
      <c r="CP181" s="63">
        <v>57</v>
      </c>
      <c r="CQ181" s="63">
        <v>0</v>
      </c>
      <c r="CR181" s="63">
        <v>43.26</v>
      </c>
      <c r="CS181" s="63">
        <v>23.1</v>
      </c>
      <c r="CT181" s="66" t="s">
        <v>87</v>
      </c>
      <c r="CU181" s="88">
        <v>0.31821759259259258</v>
      </c>
      <c r="CV181" s="63">
        <v>1080</v>
      </c>
      <c r="CW181" s="63">
        <v>212</v>
      </c>
      <c r="CX181" s="63">
        <v>3.4</v>
      </c>
      <c r="CY181" s="63">
        <v>311.39999999999998</v>
      </c>
      <c r="CZ181" s="63">
        <v>-38.6</v>
      </c>
      <c r="DA181" s="66" t="s">
        <v>90</v>
      </c>
      <c r="DB181" s="63">
        <v>1.1000000000000001</v>
      </c>
      <c r="DC181" s="66">
        <v>7.3869999999999996</v>
      </c>
    </row>
    <row r="182" spans="1:107" s="63" customFormat="1">
      <c r="A182" s="67"/>
      <c r="E182" s="95"/>
      <c r="F182" s="95"/>
      <c r="G182" s="95"/>
      <c r="H182" s="95"/>
      <c r="I182" s="63">
        <v>33</v>
      </c>
      <c r="J182" s="66" t="s">
        <v>84</v>
      </c>
      <c r="K182" s="63">
        <v>5029.5</v>
      </c>
      <c r="L182" s="63">
        <v>320.2</v>
      </c>
      <c r="M182" s="76">
        <f t="shared" si="142"/>
        <v>3.5310734463276834</v>
      </c>
      <c r="N182" s="63">
        <v>0.16300000000000001</v>
      </c>
      <c r="O182" s="63">
        <v>4.9530999999999999E-2</v>
      </c>
      <c r="P182" s="63">
        <v>0.31457000000000002</v>
      </c>
      <c r="Q182" s="63">
        <v>9.9062999999999998E-2</v>
      </c>
      <c r="R182" s="63">
        <v>3.2444000000000001E-2</v>
      </c>
      <c r="S182" s="63">
        <v>1.9075999999999999E-2</v>
      </c>
      <c r="T182" s="63">
        <v>1.4583E-2</v>
      </c>
      <c r="U182" s="63">
        <v>8.6812E-3</v>
      </c>
      <c r="V182" s="63">
        <v>3.4727999999999999</v>
      </c>
      <c r="W182" s="63">
        <v>4.2786</v>
      </c>
      <c r="X182" s="76">
        <v>3.8757000000000001</v>
      </c>
      <c r="Y182" s="63">
        <v>0.40293000000000001</v>
      </c>
      <c r="Z182" s="63">
        <v>0.28253</v>
      </c>
      <c r="AA182" s="63">
        <v>0.28492000000000001</v>
      </c>
      <c r="AB182" s="63">
        <v>0.28320000000000001</v>
      </c>
      <c r="AC182" s="63">
        <v>2.3900000000000002E-3</v>
      </c>
      <c r="AD182" s="63">
        <v>0.32695000000000002</v>
      </c>
      <c r="AE182" s="63">
        <v>0.30640000000000001</v>
      </c>
      <c r="AF182" s="63">
        <v>3.1875000000000001E-2</v>
      </c>
      <c r="AG182" s="63">
        <v>0.31494</v>
      </c>
      <c r="AH182" s="63">
        <v>5.7247000000000001E-3</v>
      </c>
      <c r="AI182" s="63">
        <v>120</v>
      </c>
      <c r="AJ182" s="63">
        <v>0.28197</v>
      </c>
      <c r="AK182" s="63">
        <v>0.29464000000000001</v>
      </c>
      <c r="AL182" s="63">
        <v>0.29297000000000001</v>
      </c>
      <c r="AM182" s="63">
        <v>1.2671999999999999E-2</v>
      </c>
      <c r="AN182" s="63">
        <v>0.43639</v>
      </c>
      <c r="AO182" s="63">
        <v>0.3125</v>
      </c>
      <c r="AP182" s="63">
        <v>1.4137E-2</v>
      </c>
      <c r="AQ182" s="63">
        <v>0.38574000000000003</v>
      </c>
      <c r="AR182" s="63">
        <v>3.6806E-3</v>
      </c>
      <c r="AS182" s="63">
        <v>2.2894000000000001E-2</v>
      </c>
      <c r="AT182" s="63">
        <v>2.5943000000000001E-2</v>
      </c>
      <c r="AU182" s="63">
        <v>4.8298000000000001E-2</v>
      </c>
      <c r="AV182" s="63">
        <v>6.7782999999999996E-2</v>
      </c>
      <c r="AW182" s="63">
        <v>2.5305000000000002E-3</v>
      </c>
      <c r="AX182" s="63">
        <v>3.0620999999999999E-3</v>
      </c>
      <c r="AY182" s="63">
        <v>1.2768E-4</v>
      </c>
      <c r="AZ182" s="83">
        <v>2.55E-5</v>
      </c>
      <c r="BA182" s="63">
        <v>1.1963E-4</v>
      </c>
      <c r="BB182" s="83">
        <v>2.7500000000000001E-5</v>
      </c>
      <c r="BC182" s="63">
        <v>1.6989000000000001E-2</v>
      </c>
      <c r="BD182" s="63">
        <v>1.7668E-2</v>
      </c>
      <c r="BE182" s="63">
        <v>3.5425999999999999E-2</v>
      </c>
      <c r="BF182" s="63">
        <v>4.5835000000000001E-2</v>
      </c>
      <c r="BG182" s="63">
        <v>1.0187E-3</v>
      </c>
      <c r="BH182" s="63">
        <v>6.3529999999999999E-4</v>
      </c>
      <c r="BI182" s="63">
        <v>4.2695999999999999E-4</v>
      </c>
      <c r="BJ182" s="63">
        <v>4.1822000000000002E-4</v>
      </c>
      <c r="BK182" s="63">
        <v>1.049E-4</v>
      </c>
      <c r="BL182" s="63">
        <v>1.1853000000000001E-4</v>
      </c>
      <c r="BM182" s="63">
        <v>0.71743999999999997</v>
      </c>
      <c r="BN182" s="63">
        <v>0.14419000000000001</v>
      </c>
      <c r="BO182" s="63">
        <v>0.48331000000000002</v>
      </c>
      <c r="BP182" s="63">
        <v>9.0269000000000002E-2</v>
      </c>
      <c r="BQ182" s="63">
        <v>0.28678999999999999</v>
      </c>
      <c r="BR182" s="63">
        <v>4.8596E-2</v>
      </c>
      <c r="BS182" s="63">
        <v>0.27792</v>
      </c>
      <c r="BT182" s="63">
        <v>0.43064999999999998</v>
      </c>
      <c r="BU182" s="63">
        <v>0.15215999999999999</v>
      </c>
      <c r="BV182" s="63">
        <v>9.6958000000000002</v>
      </c>
      <c r="BW182" s="63">
        <v>6.4668000000000001</v>
      </c>
      <c r="BX182" s="63">
        <v>2.5015999999999998</v>
      </c>
      <c r="BY182" s="63">
        <v>0.22045000000000001</v>
      </c>
      <c r="BZ182" s="63">
        <v>0.2</v>
      </c>
      <c r="CA182" s="63">
        <v>2.5</v>
      </c>
      <c r="CB182" s="63">
        <v>317.37</v>
      </c>
      <c r="CC182" s="63">
        <v>0.33900000000000002</v>
      </c>
      <c r="CD182" s="63">
        <v>7</v>
      </c>
      <c r="CE182" s="63">
        <v>15</v>
      </c>
      <c r="CF182" s="63">
        <v>0</v>
      </c>
      <c r="CG182" s="63">
        <v>7</v>
      </c>
      <c r="CH182" s="63">
        <v>48</v>
      </c>
      <c r="CI182" s="63">
        <v>12</v>
      </c>
      <c r="CJ182" s="63">
        <v>410.61</v>
      </c>
      <c r="CK182" s="63">
        <v>1</v>
      </c>
      <c r="CL182" s="9">
        <f t="shared" si="143"/>
        <v>0.28786057692307693</v>
      </c>
      <c r="CM182" s="9">
        <v>-42.491</v>
      </c>
      <c r="CN182" s="9">
        <v>147.68100000000001</v>
      </c>
      <c r="CO182" s="63">
        <v>2</v>
      </c>
      <c r="CP182" s="63">
        <v>57</v>
      </c>
      <c r="CQ182" s="63">
        <v>0</v>
      </c>
      <c r="CR182" s="63">
        <v>44.84</v>
      </c>
      <c r="CS182" s="63">
        <v>152</v>
      </c>
      <c r="CT182" s="66" t="s">
        <v>87</v>
      </c>
      <c r="CU182" s="100" t="s">
        <v>124</v>
      </c>
      <c r="CV182" s="63">
        <v>291</v>
      </c>
      <c r="CW182" s="63">
        <v>321.10000000000002</v>
      </c>
      <c r="CX182" s="63">
        <v>0.3</v>
      </c>
      <c r="CY182" s="63">
        <v>323.60000000000002</v>
      </c>
      <c r="CZ182" s="63">
        <v>-26.4</v>
      </c>
      <c r="DA182" s="66" t="s">
        <v>88</v>
      </c>
      <c r="DB182" s="63">
        <v>3.1</v>
      </c>
      <c r="DC182" s="66">
        <v>-0.65900000000000003</v>
      </c>
    </row>
    <row r="183" spans="1:107" s="63" customFormat="1">
      <c r="A183" s="67"/>
      <c r="E183" s="95"/>
      <c r="F183" s="95"/>
      <c r="G183" s="95"/>
      <c r="H183" s="95"/>
      <c r="I183" s="63">
        <v>33</v>
      </c>
      <c r="J183" s="66" t="s">
        <v>85</v>
      </c>
      <c r="K183" s="63">
        <v>5361.5</v>
      </c>
      <c r="L183" s="63">
        <v>285</v>
      </c>
      <c r="M183" s="76">
        <f t="shared" si="142"/>
        <v>3.7926195623317023</v>
      </c>
      <c r="N183" s="63">
        <v>8.6573999999999998E-2</v>
      </c>
      <c r="O183" s="63">
        <v>2.0625999999999999E-2</v>
      </c>
      <c r="P183" s="63">
        <v>0.13969000000000001</v>
      </c>
      <c r="Q183" s="63">
        <v>4.1251000000000003E-2</v>
      </c>
      <c r="R183" s="63">
        <v>1.5353E-2</v>
      </c>
      <c r="S183" s="63">
        <v>9.1024000000000001E-3</v>
      </c>
      <c r="T183" s="63">
        <v>1.5543E-2</v>
      </c>
      <c r="U183" s="63">
        <v>9.0247999999999995E-3</v>
      </c>
      <c r="V183" s="63">
        <v>4.3943000000000003</v>
      </c>
      <c r="W183" s="63">
        <v>3.7229999999999999</v>
      </c>
      <c r="X183" s="76">
        <v>4.0586000000000002</v>
      </c>
      <c r="Y183" s="63">
        <v>0.33563999999999999</v>
      </c>
      <c r="Z183" s="63">
        <v>0.26075999999999999</v>
      </c>
      <c r="AA183" s="63">
        <v>0.26436999999999999</v>
      </c>
      <c r="AB183" s="63">
        <v>0.26367000000000002</v>
      </c>
      <c r="AC183" s="63">
        <v>3.6085000000000002E-3</v>
      </c>
      <c r="AD183" s="63">
        <v>2.4673E-2</v>
      </c>
      <c r="AE183" s="63">
        <v>0.26611000000000001</v>
      </c>
      <c r="AF183" s="63">
        <v>4.3483999999999997E-3</v>
      </c>
      <c r="AG183" s="63">
        <v>0.29053000000000001</v>
      </c>
      <c r="AH183" s="63">
        <v>1.9651999999999998E-3</v>
      </c>
      <c r="AI183" s="63">
        <v>80</v>
      </c>
      <c r="AJ183" s="63">
        <v>0.20763000000000001</v>
      </c>
      <c r="AK183" s="63">
        <v>0.23698</v>
      </c>
      <c r="AL183" s="63">
        <v>0.21484</v>
      </c>
      <c r="AM183" s="63">
        <v>2.9354999999999999E-2</v>
      </c>
      <c r="AN183" s="63">
        <v>0.11717</v>
      </c>
      <c r="AO183" s="63">
        <v>0.30273</v>
      </c>
      <c r="AP183" s="63">
        <v>4.2021999999999997E-3</v>
      </c>
      <c r="AQ183" s="63">
        <v>0.47852</v>
      </c>
      <c r="AR183" s="63">
        <v>1.2791E-3</v>
      </c>
      <c r="AS183" s="63">
        <v>6.9525999999999998E-3</v>
      </c>
      <c r="AT183" s="63">
        <v>9.8028999999999998E-3</v>
      </c>
      <c r="AU183" s="63">
        <v>6.7662E-3</v>
      </c>
      <c r="AV183" s="63">
        <v>4.1746999999999999E-3</v>
      </c>
      <c r="AW183" s="63">
        <v>2.8968E-4</v>
      </c>
      <c r="AX183" s="63">
        <v>1.0543E-4</v>
      </c>
      <c r="AY183" s="63">
        <v>1.0532E-4</v>
      </c>
      <c r="AZ183" s="83">
        <v>7.5500000000000006E-5</v>
      </c>
      <c r="BA183" s="83">
        <v>3.1699999999999998E-5</v>
      </c>
      <c r="BB183" s="83">
        <v>3.1000000000000001E-5</v>
      </c>
      <c r="BC183" s="63">
        <v>2.6110999999999999E-2</v>
      </c>
      <c r="BD183" s="63">
        <v>3.5248000000000002E-2</v>
      </c>
      <c r="BE183" s="63">
        <v>1.4949E-2</v>
      </c>
      <c r="BF183" s="63">
        <v>1.2316000000000001E-2</v>
      </c>
      <c r="BG183" s="63">
        <v>5.7450999999999997E-4</v>
      </c>
      <c r="BH183" s="63">
        <v>6.2065999999999998E-4</v>
      </c>
      <c r="BI183" s="83">
        <v>8.6199999999999995E-5</v>
      </c>
      <c r="BJ183" s="83">
        <v>7.0900000000000002E-5</v>
      </c>
      <c r="BK183" s="83">
        <v>3.29E-5</v>
      </c>
      <c r="BL183" s="83">
        <v>2.5700000000000001E-5</v>
      </c>
      <c r="BM183" s="63">
        <v>0.31347999999999998</v>
      </c>
      <c r="BN183" s="63">
        <v>6.234E-2</v>
      </c>
      <c r="BO183" s="63">
        <v>0.20422000000000001</v>
      </c>
      <c r="BP183" s="63">
        <v>0.17398</v>
      </c>
      <c r="BQ183" s="63">
        <v>0.18909999999999999</v>
      </c>
      <c r="BR183" s="63">
        <v>6.2473000000000001E-2</v>
      </c>
      <c r="BS183" s="63">
        <v>2.1382999999999999E-2</v>
      </c>
      <c r="BT183" s="63">
        <v>0.12436999999999999</v>
      </c>
      <c r="BU183" s="63">
        <v>8.8256000000000001E-2</v>
      </c>
      <c r="BV183" s="63">
        <v>9.0989000000000004</v>
      </c>
      <c r="BW183" s="63">
        <v>6.0266000000000002</v>
      </c>
      <c r="BX183" s="63">
        <v>1.6577</v>
      </c>
      <c r="BY183" s="63">
        <v>0.28563</v>
      </c>
      <c r="BZ183" s="63">
        <v>0.1</v>
      </c>
      <c r="CA183" s="63">
        <v>2</v>
      </c>
      <c r="CB183" s="63">
        <v>286.07</v>
      </c>
      <c r="CC183" s="63">
        <v>0.36299999999999999</v>
      </c>
      <c r="CD183" s="63">
        <v>7</v>
      </c>
      <c r="CE183" s="63">
        <v>30</v>
      </c>
      <c r="CF183" s="63">
        <v>0</v>
      </c>
      <c r="CG183" s="63">
        <v>7</v>
      </c>
      <c r="CH183" s="63">
        <v>50</v>
      </c>
      <c r="CI183" s="63">
        <v>18</v>
      </c>
      <c r="CJ183" s="63">
        <v>649.39</v>
      </c>
      <c r="CK183" s="63">
        <v>1</v>
      </c>
      <c r="CL183" s="9">
        <f t="shared" si="143"/>
        <v>0.30466530287532673</v>
      </c>
      <c r="CM183" s="9">
        <v>-22.1845</v>
      </c>
      <c r="CN183" s="9">
        <v>166.8459</v>
      </c>
      <c r="CO183" s="63">
        <v>2</v>
      </c>
      <c r="CP183" s="63">
        <v>57</v>
      </c>
      <c r="CQ183" s="63">
        <v>0</v>
      </c>
      <c r="CR183" s="63">
        <v>47.72</v>
      </c>
      <c r="CS183" s="63">
        <v>116.2</v>
      </c>
      <c r="CT183" s="66" t="s">
        <v>87</v>
      </c>
      <c r="CU183" s="88">
        <v>0.32385416666666667</v>
      </c>
      <c r="CV183" s="63">
        <v>7.5</v>
      </c>
      <c r="CW183" s="63">
        <v>286.5</v>
      </c>
      <c r="CX183" s="63">
        <v>1.3</v>
      </c>
      <c r="CY183" s="63">
        <v>311.7</v>
      </c>
      <c r="CZ183" s="63">
        <v>-38.299999999999997</v>
      </c>
      <c r="DA183" s="66" t="s">
        <v>88</v>
      </c>
      <c r="DB183" s="63">
        <v>3</v>
      </c>
      <c r="DC183" s="66">
        <v>21.42</v>
      </c>
    </row>
    <row r="184" spans="1:107" s="63" customFormat="1">
      <c r="A184" s="67"/>
      <c r="E184" s="95"/>
      <c r="F184" s="95"/>
      <c r="G184" s="95"/>
      <c r="H184" s="95"/>
      <c r="I184" s="63">
        <v>33</v>
      </c>
      <c r="J184" s="66" t="s">
        <v>45</v>
      </c>
      <c r="K184" s="63">
        <v>5500</v>
      </c>
      <c r="L184" s="63">
        <v>195</v>
      </c>
      <c r="M184" s="76">
        <f t="shared" si="142"/>
        <v>9.8697196999605215</v>
      </c>
      <c r="N184" s="63">
        <v>0.61658999999999997</v>
      </c>
      <c r="O184" s="63">
        <v>9.4335000000000002E-2</v>
      </c>
      <c r="P184" s="63">
        <v>1.1798</v>
      </c>
      <c r="Q184" s="63">
        <v>0.18867</v>
      </c>
      <c r="R184" s="63">
        <v>5.8907000000000001E-2</v>
      </c>
      <c r="S184" s="63">
        <v>3.6683E-2</v>
      </c>
      <c r="T184" s="63">
        <v>3.8487E-2</v>
      </c>
      <c r="U184" s="63">
        <v>2.2072999999999999E-2</v>
      </c>
      <c r="V184" s="63">
        <v>10.526999999999999</v>
      </c>
      <c r="W184" s="63">
        <v>10.397</v>
      </c>
      <c r="X184" s="76">
        <v>10.462</v>
      </c>
      <c r="Y184" s="63">
        <v>6.4547999999999994E-2</v>
      </c>
      <c r="Z184" s="63">
        <v>0.10081</v>
      </c>
      <c r="AA184" s="63">
        <v>0.10209</v>
      </c>
      <c r="AB184" s="63">
        <v>0.10131999999999999</v>
      </c>
      <c r="AC184" s="83">
        <v>1.2776E-3</v>
      </c>
      <c r="AD184" s="63">
        <v>4.6788999999999996</v>
      </c>
      <c r="AE184" s="63">
        <v>0.18920999999999999</v>
      </c>
      <c r="AF184" s="63">
        <v>2.7171000000000001E-2</v>
      </c>
      <c r="AG184" s="63">
        <v>0.19775000000000001</v>
      </c>
      <c r="AH184" s="63">
        <v>4.6588000000000003E-3</v>
      </c>
      <c r="AI184" s="63">
        <v>150</v>
      </c>
      <c r="AJ184" s="63">
        <v>9.7445000000000004E-2</v>
      </c>
      <c r="AK184" s="63">
        <v>0.10391</v>
      </c>
      <c r="AL184" s="63">
        <v>0.10254000000000001</v>
      </c>
      <c r="AM184" s="63">
        <v>6.4600999999999999E-3</v>
      </c>
      <c r="AN184" s="63">
        <v>10.959</v>
      </c>
      <c r="AO184" s="63">
        <v>0.14648</v>
      </c>
      <c r="AP184" s="63">
        <v>5.0536999999999999E-2</v>
      </c>
      <c r="AQ184" s="63">
        <v>0.22949</v>
      </c>
      <c r="AR184" s="63">
        <v>1.7975000000000001E-2</v>
      </c>
      <c r="AS184" s="63">
        <v>0.22783999999999999</v>
      </c>
      <c r="AT184" s="63">
        <v>0.23793</v>
      </c>
      <c r="AU184" s="63">
        <v>1.9246000000000001E-3</v>
      </c>
      <c r="AV184" s="63">
        <v>1.8261E-3</v>
      </c>
      <c r="AW184" s="83">
        <v>2.0011000000000001E-4</v>
      </c>
      <c r="AX184" s="83">
        <v>2.7724E-4</v>
      </c>
      <c r="AY184" s="83">
        <v>1.6199999999999999E-6</v>
      </c>
      <c r="AZ184" s="83">
        <v>8.4499999999999996E-7</v>
      </c>
      <c r="BA184" s="83">
        <v>3.4199999999999998E-5</v>
      </c>
      <c r="BB184" s="83">
        <v>3.79E-5</v>
      </c>
      <c r="BC184" s="63">
        <v>7.1120000000000003E-2</v>
      </c>
      <c r="BD184" s="63">
        <v>9.0151999999999996E-2</v>
      </c>
      <c r="BE184" s="63">
        <v>7.2579999999999997E-3</v>
      </c>
      <c r="BF184" s="63">
        <v>9.4508999999999999E-3</v>
      </c>
      <c r="BG184" s="63">
        <v>3.0028999999999999E-4</v>
      </c>
      <c r="BH184" s="63">
        <v>4.0950999999999997E-4</v>
      </c>
      <c r="BI184" s="83">
        <v>8.5900000000000001E-5</v>
      </c>
      <c r="BJ184" s="83">
        <v>8.1100000000000006E-5</v>
      </c>
      <c r="BK184" s="83">
        <v>1.1600000000000001E-5</v>
      </c>
      <c r="BL184" s="83">
        <v>8.6899999999999998E-6</v>
      </c>
      <c r="BM184" s="63">
        <v>15.228999999999999</v>
      </c>
      <c r="BN184" s="63">
        <v>5.4477000000000002</v>
      </c>
      <c r="BO184" s="63">
        <v>2.9274</v>
      </c>
      <c r="BP184" s="63">
        <v>2.2822</v>
      </c>
      <c r="BQ184" s="63">
        <v>2.6048</v>
      </c>
      <c r="BR184" s="63">
        <v>3.2511999999999999</v>
      </c>
      <c r="BS184" s="63">
        <v>0.45628000000000002</v>
      </c>
      <c r="BT184" s="63">
        <v>12.625</v>
      </c>
      <c r="BU184" s="63">
        <v>6.3441999999999998</v>
      </c>
      <c r="BV184" s="63">
        <v>20.027999999999999</v>
      </c>
      <c r="BW184" s="63">
        <v>12.877000000000001</v>
      </c>
      <c r="BX184" s="63">
        <v>5.8467000000000002</v>
      </c>
      <c r="BY184" s="63">
        <v>0.45965</v>
      </c>
      <c r="BZ184" s="63">
        <v>0.05</v>
      </c>
      <c r="CA184" s="63">
        <v>2</v>
      </c>
      <c r="CB184" s="63">
        <v>197.34</v>
      </c>
      <c r="CC184" s="63">
        <v>0.33900000000000002</v>
      </c>
      <c r="CD184" s="63">
        <v>7</v>
      </c>
      <c r="CE184" s="63">
        <v>45</v>
      </c>
      <c r="CF184" s="63">
        <v>0</v>
      </c>
      <c r="CG184" s="63">
        <v>8</v>
      </c>
      <c r="CH184" s="63">
        <v>11</v>
      </c>
      <c r="CI184" s="63">
        <v>17</v>
      </c>
      <c r="CJ184" s="63">
        <v>755.1</v>
      </c>
      <c r="CK184" s="63">
        <v>1</v>
      </c>
      <c r="CL184" s="9">
        <f t="shared" si="143"/>
        <v>0.29166887627936577</v>
      </c>
      <c r="CM184" s="9">
        <v>44.1999</v>
      </c>
      <c r="CN184" s="9">
        <v>131.97730000000001</v>
      </c>
      <c r="CO184" s="63">
        <v>2</v>
      </c>
      <c r="CP184" s="63">
        <v>57</v>
      </c>
      <c r="CQ184" s="63">
        <v>0</v>
      </c>
      <c r="CR184" s="63">
        <v>49.19</v>
      </c>
      <c r="CS184" s="63">
        <v>10.3</v>
      </c>
      <c r="CT184" s="66" t="s">
        <v>87</v>
      </c>
      <c r="CU184" s="88">
        <v>0.34052083333333333</v>
      </c>
      <c r="CV184" s="63">
        <v>935.1</v>
      </c>
      <c r="CW184" s="63">
        <v>194.8</v>
      </c>
      <c r="CX184" s="63">
        <v>0.5</v>
      </c>
      <c r="CY184" s="63">
        <v>329.5</v>
      </c>
      <c r="CZ184" s="63">
        <v>-20.5</v>
      </c>
      <c r="DA184" s="66" t="s">
        <v>88</v>
      </c>
      <c r="DB184" s="63">
        <v>4.7</v>
      </c>
      <c r="DC184" s="66">
        <v>2.907</v>
      </c>
    </row>
    <row r="185" spans="1:107" s="63" customFormat="1">
      <c r="A185" s="67"/>
      <c r="E185" s="95"/>
      <c r="F185" s="95"/>
      <c r="G185" s="95"/>
      <c r="H185" s="95"/>
      <c r="I185" s="63">
        <v>33</v>
      </c>
      <c r="J185" s="66" t="s">
        <v>119</v>
      </c>
      <c r="K185" s="63">
        <v>7254</v>
      </c>
      <c r="L185" s="63">
        <v>221.5</v>
      </c>
      <c r="M185" s="76">
        <f t="shared" si="142"/>
        <v>7.5500188750471873</v>
      </c>
      <c r="N185" s="63">
        <v>0.40837000000000001</v>
      </c>
      <c r="O185" s="63">
        <v>4.9022999999999997E-2</v>
      </c>
      <c r="P185" s="63">
        <v>0.62217999999999996</v>
      </c>
      <c r="Q185" s="63">
        <v>9.8044999999999993E-2</v>
      </c>
      <c r="R185" s="63">
        <v>1.3197E-2</v>
      </c>
      <c r="S185" s="63">
        <v>7.8012000000000003E-3</v>
      </c>
      <c r="T185" s="63">
        <v>1.5938000000000001E-2</v>
      </c>
      <c r="U185" s="63">
        <v>9.3153999999999997E-3</v>
      </c>
      <c r="V185" s="63">
        <v>6.6923000000000004</v>
      </c>
      <c r="W185" s="63">
        <v>6.4718999999999998</v>
      </c>
      <c r="X185" s="76">
        <v>6.5820999999999996</v>
      </c>
      <c r="Y185" s="63">
        <v>0.11024</v>
      </c>
      <c r="Z185" s="63">
        <v>0.13244</v>
      </c>
      <c r="AA185" s="63">
        <v>0.13245000000000001</v>
      </c>
      <c r="AB185" s="63">
        <v>0.13245000000000001</v>
      </c>
      <c r="AC185" s="83">
        <v>1.0900000000000001E-5</v>
      </c>
      <c r="AD185" s="63">
        <v>3.8401000000000001</v>
      </c>
      <c r="AE185" s="63">
        <v>0.17151</v>
      </c>
      <c r="AF185" s="63">
        <v>4.1520999999999997E-3</v>
      </c>
      <c r="AG185" s="63">
        <v>0.17760999999999999</v>
      </c>
      <c r="AH185" s="63">
        <v>1.4590000000000001E-2</v>
      </c>
      <c r="AI185" s="63">
        <v>120</v>
      </c>
      <c r="AJ185" s="63">
        <v>0.2853</v>
      </c>
      <c r="AK185" s="63">
        <v>0.29903000000000002</v>
      </c>
      <c r="AL185" s="63">
        <v>0.29785</v>
      </c>
      <c r="AM185" s="63">
        <v>1.3724E-2</v>
      </c>
      <c r="AN185" s="63">
        <v>0.17430000000000001</v>
      </c>
      <c r="AO185" s="63">
        <v>0.3125</v>
      </c>
      <c r="AP185" s="63">
        <v>1.9729000000000001E-3</v>
      </c>
      <c r="AQ185" s="63">
        <v>0.34179999999999999</v>
      </c>
      <c r="AR185" s="63">
        <v>2.6194999999999999E-3</v>
      </c>
      <c r="AS185" s="63">
        <v>1.8454999999999999E-3</v>
      </c>
      <c r="AT185" s="63">
        <v>1.8109000000000001E-3</v>
      </c>
      <c r="AU185" s="63">
        <v>2.1705000000000001E-3</v>
      </c>
      <c r="AV185" s="63">
        <v>9.0693000000000002E-4</v>
      </c>
      <c r="AW185" s="63">
        <v>7.4516000000000003E-4</v>
      </c>
      <c r="AX185" s="63">
        <v>9.8492000000000002E-4</v>
      </c>
      <c r="AY185" s="83">
        <v>9.9900000000000002E-5</v>
      </c>
      <c r="AZ185" s="83">
        <v>2.5899999999999999E-5</v>
      </c>
      <c r="BA185" s="83">
        <v>3.6999999999999998E-5</v>
      </c>
      <c r="BB185" s="83">
        <v>2.0800000000000001E-5</v>
      </c>
      <c r="BC185" s="63">
        <v>7.4037E-3</v>
      </c>
      <c r="BD185" s="63">
        <v>8.4349999999999998E-3</v>
      </c>
      <c r="BE185" s="63">
        <v>8.1664000000000007E-3</v>
      </c>
      <c r="BF185" s="63">
        <v>7.0682999999999996E-3</v>
      </c>
      <c r="BG185" s="63">
        <v>3.7655000000000002E-4</v>
      </c>
      <c r="BH185" s="63">
        <v>3.4508E-4</v>
      </c>
      <c r="BI185" s="83">
        <v>9.9900000000000002E-5</v>
      </c>
      <c r="BJ185" s="83">
        <v>6.9800000000000003E-5</v>
      </c>
      <c r="BK185" s="83">
        <v>1.6699999999999999E-5</v>
      </c>
      <c r="BL185" s="83">
        <v>1.0900000000000001E-5</v>
      </c>
      <c r="BM185" s="63">
        <v>5.1412000000000004</v>
      </c>
      <c r="BN185" s="63">
        <v>0.52527999999999997</v>
      </c>
      <c r="BO185" s="63">
        <v>0.19789000000000001</v>
      </c>
      <c r="BP185" s="63">
        <v>0.30004999999999998</v>
      </c>
      <c r="BQ185" s="63">
        <v>0.24897</v>
      </c>
      <c r="BR185" s="63">
        <v>3.4001000000000003E-2</v>
      </c>
      <c r="BS185" s="63">
        <v>7.2237999999999997E-2</v>
      </c>
      <c r="BT185" s="63">
        <v>4.8921999999999999</v>
      </c>
      <c r="BU185" s="63">
        <v>0.52637999999999996</v>
      </c>
      <c r="BV185" s="63">
        <v>47.143999999999998</v>
      </c>
      <c r="BW185" s="63">
        <v>28.841000000000001</v>
      </c>
      <c r="BX185" s="63">
        <v>20.65</v>
      </c>
      <c r="BY185" s="63">
        <v>0.85416999999999998</v>
      </c>
      <c r="BZ185" s="63">
        <v>0.1</v>
      </c>
      <c r="CA185" s="63">
        <v>1.5</v>
      </c>
      <c r="CB185" s="63">
        <v>222.26</v>
      </c>
      <c r="CC185" s="63">
        <v>0.34499999999999997</v>
      </c>
      <c r="CD185" s="63">
        <v>9</v>
      </c>
      <c r="CE185" s="63">
        <v>35</v>
      </c>
      <c r="CF185" s="63">
        <v>0</v>
      </c>
      <c r="CG185" s="63">
        <v>9</v>
      </c>
      <c r="CH185" s="63">
        <v>50</v>
      </c>
      <c r="CI185" s="63">
        <v>22</v>
      </c>
      <c r="CJ185" s="63">
        <v>914.29</v>
      </c>
      <c r="CK185" s="63">
        <v>1</v>
      </c>
      <c r="CL185" s="9">
        <f t="shared" si="143"/>
        <v>0.29247641319248446</v>
      </c>
      <c r="CM185" s="9">
        <v>53.105800000000002</v>
      </c>
      <c r="CN185" s="9">
        <v>157.7139</v>
      </c>
      <c r="CO185" s="63">
        <v>2</v>
      </c>
      <c r="CP185" s="63">
        <v>57</v>
      </c>
      <c r="CQ185" s="63">
        <v>0</v>
      </c>
      <c r="CR185" s="63">
        <v>64.89</v>
      </c>
      <c r="CS185" s="63">
        <v>23.4</v>
      </c>
      <c r="CT185" s="66" t="s">
        <v>87</v>
      </c>
      <c r="CU185" s="88">
        <v>0.40819444444444447</v>
      </c>
      <c r="CV185" s="63">
        <v>1284</v>
      </c>
      <c r="CW185" s="63">
        <v>224.7</v>
      </c>
      <c r="CX185" s="63">
        <v>3.7</v>
      </c>
      <c r="CY185" s="63">
        <v>320.7</v>
      </c>
      <c r="CZ185" s="63">
        <v>-29.3</v>
      </c>
      <c r="DA185" s="66" t="s">
        <v>88</v>
      </c>
      <c r="DB185" s="63">
        <v>4.8</v>
      </c>
      <c r="DC185" s="66">
        <v>7.8479999999999999</v>
      </c>
    </row>
    <row r="186" spans="1:107" s="63" customFormat="1">
      <c r="A186" s="67"/>
      <c r="E186" s="95"/>
      <c r="F186" s="95"/>
      <c r="G186" s="95"/>
      <c r="H186" s="95"/>
      <c r="I186" s="63">
        <v>33</v>
      </c>
      <c r="J186" s="66" t="s">
        <v>96</v>
      </c>
      <c r="K186" s="63">
        <v>8619.6</v>
      </c>
      <c r="L186" s="63">
        <v>311.7</v>
      </c>
      <c r="M186" s="76">
        <f t="shared" si="142"/>
        <v>6.1595318755774562</v>
      </c>
      <c r="N186" s="63">
        <v>7.5547000000000003E-2</v>
      </c>
      <c r="O186" s="63">
        <v>2.6185E-2</v>
      </c>
      <c r="P186" s="63">
        <v>0.1207</v>
      </c>
      <c r="Q186" s="63">
        <v>5.237E-2</v>
      </c>
      <c r="R186" s="63">
        <v>1.1435000000000001E-2</v>
      </c>
      <c r="S186" s="63">
        <v>6.5814999999999997E-3</v>
      </c>
      <c r="T186" s="63">
        <v>1.5272000000000001E-2</v>
      </c>
      <c r="U186" s="63">
        <v>8.8144E-3</v>
      </c>
      <c r="V186" s="63">
        <v>5.9755000000000003</v>
      </c>
      <c r="W186" s="63">
        <v>6.3017000000000003</v>
      </c>
      <c r="X186" s="76">
        <v>6.1386000000000003</v>
      </c>
      <c r="Y186" s="63">
        <v>0.16311</v>
      </c>
      <c r="Z186" s="63">
        <v>0.16156999999999999</v>
      </c>
      <c r="AA186" s="63">
        <v>0.16358</v>
      </c>
      <c r="AB186" s="63">
        <v>0.16234999999999999</v>
      </c>
      <c r="AC186" s="63">
        <v>2.0144999999999998E-3</v>
      </c>
      <c r="AD186" s="63">
        <v>8.9260999999999993E-2</v>
      </c>
      <c r="AE186" s="63">
        <v>0.16602</v>
      </c>
      <c r="AF186" s="63">
        <v>9.9577999999999993E-3</v>
      </c>
      <c r="AG186" s="63">
        <v>0.18920999999999999</v>
      </c>
      <c r="AH186" s="63">
        <v>4.3429000000000002E-3</v>
      </c>
      <c r="AI186" s="63">
        <v>120</v>
      </c>
      <c r="AJ186" s="63">
        <v>0.13905999999999999</v>
      </c>
      <c r="AK186" s="63">
        <v>0.16861000000000001</v>
      </c>
      <c r="AL186" s="63">
        <v>0.15137</v>
      </c>
      <c r="AM186" s="63">
        <v>2.9548999999999999E-2</v>
      </c>
      <c r="AN186" s="63">
        <v>4.5676000000000001E-2</v>
      </c>
      <c r="AO186" s="63">
        <v>0.16602</v>
      </c>
      <c r="AP186" s="63">
        <v>1.5357000000000001E-2</v>
      </c>
      <c r="AQ186" s="63">
        <v>0.21484</v>
      </c>
      <c r="AR186" s="63">
        <v>4.3321000000000002E-3</v>
      </c>
      <c r="AS186" s="63">
        <v>1.1681E-2</v>
      </c>
      <c r="AT186" s="63">
        <v>6.0191000000000003E-3</v>
      </c>
      <c r="AU186" s="63">
        <v>7.8658999999999999E-4</v>
      </c>
      <c r="AV186" s="63">
        <v>7.3828000000000001E-4</v>
      </c>
      <c r="AW186" s="83">
        <v>9.7600000000000001E-5</v>
      </c>
      <c r="AX186" s="63">
        <v>1.1862E-4</v>
      </c>
      <c r="AY186" s="83">
        <v>1.2300000000000001E-5</v>
      </c>
      <c r="AZ186" s="83">
        <v>2.0200000000000001E-6</v>
      </c>
      <c r="BA186" s="83">
        <v>8.0299999999999994E-6</v>
      </c>
      <c r="BB186" s="83">
        <v>9.7999999999999993E-6</v>
      </c>
      <c r="BC186" s="63">
        <v>2.4277E-2</v>
      </c>
      <c r="BD186" s="63">
        <v>3.3362999999999997E-2</v>
      </c>
      <c r="BE186" s="63">
        <v>6.8844000000000002E-4</v>
      </c>
      <c r="BF186" s="63">
        <v>5.6070000000000002E-4</v>
      </c>
      <c r="BG186" s="63">
        <v>1.5165E-4</v>
      </c>
      <c r="BH186" s="83">
        <v>7.7299999999999995E-5</v>
      </c>
      <c r="BI186" s="83">
        <v>3.3300000000000003E-5</v>
      </c>
      <c r="BJ186" s="83">
        <v>4.2200000000000003E-5</v>
      </c>
      <c r="BK186" s="83">
        <v>6.0599999999999996E-6</v>
      </c>
      <c r="BL186" s="83">
        <v>5.13E-6</v>
      </c>
      <c r="BM186" s="63">
        <v>0.22574</v>
      </c>
      <c r="BN186" s="63">
        <v>0.14151</v>
      </c>
      <c r="BO186" s="63">
        <v>7.0199999999999999E-2</v>
      </c>
      <c r="BP186" s="63">
        <v>0.12548999999999999</v>
      </c>
      <c r="BQ186" s="63">
        <v>9.7842999999999999E-2</v>
      </c>
      <c r="BR186" s="63">
        <v>5.4200999999999999E-2</v>
      </c>
      <c r="BS186" s="63">
        <v>3.9093000000000003E-2</v>
      </c>
      <c r="BT186" s="63">
        <v>0.12790000000000001</v>
      </c>
      <c r="BU186" s="63">
        <v>0.15153</v>
      </c>
      <c r="BV186" s="63">
        <v>10.555</v>
      </c>
      <c r="BW186" s="63">
        <v>7.6074999999999999</v>
      </c>
      <c r="BX186" s="63">
        <v>2.3071999999999999</v>
      </c>
      <c r="BY186" s="63">
        <v>0.11249000000000001</v>
      </c>
      <c r="BZ186" s="63">
        <v>0.1</v>
      </c>
      <c r="CA186" s="63">
        <v>1</v>
      </c>
      <c r="CB186" s="63">
        <v>315.36</v>
      </c>
      <c r="CC186" s="63">
        <v>0.36699999999999999</v>
      </c>
      <c r="CD186" s="63">
        <v>10</v>
      </c>
      <c r="CE186" s="63">
        <v>45</v>
      </c>
      <c r="CF186" s="63">
        <v>0</v>
      </c>
      <c r="CG186" s="63">
        <v>10</v>
      </c>
      <c r="CH186" s="63">
        <v>58</v>
      </c>
      <c r="CI186" s="63">
        <v>30</v>
      </c>
      <c r="CJ186" s="63">
        <v>475.1</v>
      </c>
      <c r="CK186" s="63">
        <v>1</v>
      </c>
      <c r="CL186" s="9">
        <f t="shared" si="143"/>
        <v>0.29835929387331256</v>
      </c>
      <c r="CM186" s="9">
        <v>-77.730999999999995</v>
      </c>
      <c r="CN186" s="9">
        <v>167.5881</v>
      </c>
      <c r="CO186" s="63">
        <v>2</v>
      </c>
      <c r="CP186" s="63">
        <v>57</v>
      </c>
      <c r="CQ186" s="63">
        <v>0</v>
      </c>
      <c r="CR186" s="63">
        <v>77.38</v>
      </c>
      <c r="CS186" s="63">
        <v>170.9</v>
      </c>
      <c r="CT186" s="66" t="s">
        <v>87</v>
      </c>
      <c r="CU186" s="88">
        <v>0.45612268518518517</v>
      </c>
      <c r="CV186" s="63">
        <v>1053</v>
      </c>
      <c r="CW186" s="63">
        <v>310.5</v>
      </c>
      <c r="CX186" s="63">
        <v>-1.7</v>
      </c>
      <c r="CY186" s="63">
        <v>343.8</v>
      </c>
      <c r="CZ186" s="63">
        <v>-6.2</v>
      </c>
      <c r="DA186" s="66" t="s">
        <v>90</v>
      </c>
      <c r="DC186" s="66">
        <v>-3.859</v>
      </c>
    </row>
    <row r="187" spans="1:107" s="63" customFormat="1">
      <c r="A187" s="67"/>
      <c r="E187" s="95"/>
      <c r="F187" s="95"/>
      <c r="G187" s="95"/>
      <c r="H187" s="95"/>
      <c r="I187" s="63">
        <v>33</v>
      </c>
      <c r="J187" s="66" t="s">
        <v>53</v>
      </c>
      <c r="K187" s="63">
        <v>10503</v>
      </c>
      <c r="L187" s="63">
        <v>269.60000000000002</v>
      </c>
      <c r="M187" s="76">
        <f t="shared" si="142"/>
        <v>12.603029768356313</v>
      </c>
      <c r="N187" s="63">
        <v>0.26234000000000002</v>
      </c>
      <c r="O187" s="63">
        <v>3.3871999999999999E-2</v>
      </c>
      <c r="P187" s="63">
        <v>0.43148999999999998</v>
      </c>
      <c r="Q187" s="63">
        <v>6.7745E-2</v>
      </c>
      <c r="R187" s="63">
        <v>1.6345999999999999E-2</v>
      </c>
      <c r="S187" s="63">
        <v>9.6024000000000005E-3</v>
      </c>
      <c r="T187" s="63">
        <v>2.3705E-2</v>
      </c>
      <c r="U187" s="63">
        <v>1.3854999999999999E-2</v>
      </c>
      <c r="V187" s="63">
        <v>13.481999999999999</v>
      </c>
      <c r="W187" s="63">
        <v>10.085000000000001</v>
      </c>
      <c r="X187" s="76">
        <v>11.782999999999999</v>
      </c>
      <c r="Y187" s="63">
        <v>1.6984999999999999</v>
      </c>
      <c r="Z187" s="63">
        <v>7.9303999999999999E-2</v>
      </c>
      <c r="AA187" s="63">
        <v>7.9405000000000003E-2</v>
      </c>
      <c r="AB187" s="63">
        <v>7.9346E-2</v>
      </c>
      <c r="AC187" s="63">
        <v>1.0137E-4</v>
      </c>
      <c r="AD187" s="63">
        <v>3.2866</v>
      </c>
      <c r="AE187" s="63">
        <v>9.8877000000000007E-2</v>
      </c>
      <c r="AF187" s="63">
        <v>7.9574999999999993E-3</v>
      </c>
      <c r="AG187" s="63">
        <v>0.11719</v>
      </c>
      <c r="AH187" s="63">
        <v>3.8579000000000002E-2</v>
      </c>
      <c r="AI187" s="63">
        <v>120</v>
      </c>
      <c r="AJ187" s="63">
        <v>7.7563999999999994E-2</v>
      </c>
      <c r="AK187" s="63">
        <v>7.8822000000000003E-2</v>
      </c>
      <c r="AL187" s="63">
        <v>7.8125E-2</v>
      </c>
      <c r="AM187" s="63">
        <v>1.2572E-3</v>
      </c>
      <c r="AN187" s="63">
        <v>2.4725000000000001</v>
      </c>
      <c r="AO187" s="63">
        <v>0.1709</v>
      </c>
      <c r="AP187" s="63">
        <v>1.7049999999999999E-2</v>
      </c>
      <c r="AQ187" s="63">
        <v>0.19531000000000001</v>
      </c>
      <c r="AR187" s="63">
        <v>1.0305999999999999E-2</v>
      </c>
      <c r="AS187" s="63">
        <v>1.8138000000000001E-2</v>
      </c>
      <c r="AT187" s="63">
        <v>2.0344000000000001E-2</v>
      </c>
      <c r="AU187" s="63">
        <v>5.0923000000000001E-3</v>
      </c>
      <c r="AV187" s="63">
        <v>2.7667E-3</v>
      </c>
      <c r="AW187" s="63">
        <v>4.2598000000000001E-4</v>
      </c>
      <c r="AX187" s="83">
        <v>6.3200000000000005E-5</v>
      </c>
      <c r="AY187" s="83">
        <v>3.9799999999999998E-5</v>
      </c>
      <c r="AZ187" s="83">
        <v>3.3200000000000001E-5</v>
      </c>
      <c r="BA187" s="83">
        <v>2.2399999999999999E-5</v>
      </c>
      <c r="BB187" s="83">
        <v>5.6300000000000005E-7</v>
      </c>
      <c r="BC187" s="63">
        <v>4.0003999999999998E-2</v>
      </c>
      <c r="BD187" s="63">
        <v>5.0000999999999997E-2</v>
      </c>
      <c r="BE187" s="63">
        <v>4.1947E-3</v>
      </c>
      <c r="BF187" s="63">
        <v>4.0771000000000002E-3</v>
      </c>
      <c r="BG187" s="63">
        <v>4.4869000000000002E-4</v>
      </c>
      <c r="BH187" s="63">
        <v>3.5958000000000002E-4</v>
      </c>
      <c r="BI187" s="63">
        <v>1.3648999999999999E-4</v>
      </c>
      <c r="BJ187" s="83">
        <v>6.1199999999999997E-5</v>
      </c>
      <c r="BK187" s="83">
        <v>4.1699999999999997E-5</v>
      </c>
      <c r="BL187" s="83">
        <v>4.0899999999999998E-5</v>
      </c>
      <c r="BM187" s="63">
        <v>1.6886000000000001</v>
      </c>
      <c r="BN187" s="63">
        <v>0.39523999999999998</v>
      </c>
      <c r="BO187" s="63">
        <v>0.15629999999999999</v>
      </c>
      <c r="BP187" s="63">
        <v>0.32601000000000002</v>
      </c>
      <c r="BQ187" s="63">
        <v>0.24115</v>
      </c>
      <c r="BR187" s="63">
        <v>7.1576000000000001E-2</v>
      </c>
      <c r="BS187" s="63">
        <v>0.12</v>
      </c>
      <c r="BT187" s="63">
        <v>1.4475</v>
      </c>
      <c r="BU187" s="63">
        <v>0.40167000000000003</v>
      </c>
      <c r="BV187" s="63">
        <v>26.396999999999998</v>
      </c>
      <c r="BW187" s="63">
        <v>16.050999999999998</v>
      </c>
      <c r="BX187" s="63">
        <v>7.0023</v>
      </c>
      <c r="BY187" s="63">
        <v>0.59711999999999998</v>
      </c>
      <c r="BZ187" s="63">
        <v>0.05</v>
      </c>
      <c r="CA187" s="63">
        <v>1</v>
      </c>
      <c r="CB187" s="63">
        <v>270.26</v>
      </c>
      <c r="CC187" s="63">
        <v>0.34899999999999998</v>
      </c>
      <c r="CD187" s="63">
        <v>12</v>
      </c>
      <c r="CE187" s="63">
        <v>35</v>
      </c>
      <c r="CF187" s="63">
        <v>0</v>
      </c>
      <c r="CG187" s="63">
        <v>12</v>
      </c>
      <c r="CH187" s="63">
        <v>50</v>
      </c>
      <c r="CI187" s="63">
        <v>45</v>
      </c>
      <c r="CJ187" s="63">
        <v>551.42999999999995</v>
      </c>
      <c r="CK187" s="63">
        <v>1</v>
      </c>
      <c r="CL187" s="9">
        <f t="shared" si="143"/>
        <v>0.29482105263157893</v>
      </c>
      <c r="CM187" s="9">
        <v>64.875</v>
      </c>
      <c r="CN187" s="9">
        <v>-147.86099999999999</v>
      </c>
      <c r="CO187" s="63">
        <v>2</v>
      </c>
      <c r="CP187" s="63">
        <v>57</v>
      </c>
      <c r="CQ187" s="63">
        <v>0</v>
      </c>
      <c r="CR187" s="63">
        <v>94.23</v>
      </c>
      <c r="CS187" s="63">
        <v>25.3</v>
      </c>
      <c r="CT187" s="66" t="s">
        <v>87</v>
      </c>
      <c r="CU187" s="88">
        <v>0.53598379629629633</v>
      </c>
      <c r="CV187" s="63">
        <v>2056</v>
      </c>
      <c r="CW187" s="63">
        <v>271.2</v>
      </c>
      <c r="CX187" s="63">
        <v>2</v>
      </c>
      <c r="CY187" s="63">
        <v>322.39999999999998</v>
      </c>
      <c r="CZ187" s="63">
        <v>-27.6</v>
      </c>
      <c r="DA187" s="66" t="s">
        <v>90</v>
      </c>
      <c r="DB187" s="63">
        <v>9</v>
      </c>
      <c r="DC187" s="66">
        <v>14.247</v>
      </c>
    </row>
    <row r="188" spans="1:107" s="63" customFormat="1">
      <c r="A188" s="67"/>
      <c r="E188" s="95"/>
      <c r="F188" s="95"/>
      <c r="G188" s="95"/>
      <c r="H188" s="95"/>
      <c r="I188" s="63">
        <v>33</v>
      </c>
      <c r="J188" s="66" t="s">
        <v>63</v>
      </c>
      <c r="K188" s="63">
        <v>11816.1</v>
      </c>
      <c r="L188" s="63">
        <v>349.7</v>
      </c>
      <c r="M188" s="76">
        <f>1/AB188</f>
        <v>11.538017768547364</v>
      </c>
      <c r="N188" s="63">
        <v>0.27611000000000002</v>
      </c>
      <c r="O188" s="63">
        <v>4.9804000000000001E-2</v>
      </c>
      <c r="P188" s="63">
        <v>0.47788999999999998</v>
      </c>
      <c r="Q188" s="63">
        <v>9.9608000000000002E-2</v>
      </c>
      <c r="R188" s="63">
        <v>2.4045E-2</v>
      </c>
      <c r="S188" s="63">
        <v>1.4792E-2</v>
      </c>
      <c r="T188" s="63">
        <v>4.4528999999999999E-2</v>
      </c>
      <c r="U188" s="63">
        <v>2.6719E-2</v>
      </c>
      <c r="V188" s="63">
        <v>11.718999999999999</v>
      </c>
      <c r="W188" s="63">
        <v>11.29</v>
      </c>
      <c r="X188" s="76">
        <v>11.504</v>
      </c>
      <c r="Y188" s="63">
        <v>0.21412999999999999</v>
      </c>
      <c r="Z188" s="63">
        <v>8.5366999999999998E-2</v>
      </c>
      <c r="AA188" s="63">
        <v>8.7626999999999997E-2</v>
      </c>
      <c r="AB188" s="63">
        <v>8.6669999999999997E-2</v>
      </c>
      <c r="AC188" s="63">
        <v>2.2604000000000001E-3</v>
      </c>
      <c r="AD188" s="63">
        <v>4.173</v>
      </c>
      <c r="AE188" s="63">
        <v>0.10009999999999999</v>
      </c>
      <c r="AF188" s="63">
        <v>0.18745000000000001</v>
      </c>
      <c r="AG188" s="63">
        <v>0.11108</v>
      </c>
      <c r="AH188" s="63">
        <v>0.15847</v>
      </c>
      <c r="AI188" s="63">
        <v>120</v>
      </c>
      <c r="AJ188" s="63">
        <v>7.7038999999999996E-2</v>
      </c>
      <c r="AK188" s="63">
        <v>0.10004</v>
      </c>
      <c r="AL188" s="63">
        <v>9.2772999999999994E-2</v>
      </c>
      <c r="AM188" s="63">
        <v>2.2998999999999999E-2</v>
      </c>
      <c r="AN188" s="63">
        <v>5.6356999999999999</v>
      </c>
      <c r="AO188" s="63">
        <v>0.11719</v>
      </c>
      <c r="AP188" s="63">
        <v>0.21038999999999999</v>
      </c>
      <c r="AQ188" s="63">
        <v>0.1416</v>
      </c>
      <c r="AR188" s="63">
        <v>8.8194999999999992E-3</v>
      </c>
      <c r="AS188" s="63">
        <v>0.20757999999999999</v>
      </c>
      <c r="AT188" s="63">
        <v>0.14374999999999999</v>
      </c>
      <c r="AU188" s="63">
        <v>2.5395999999999999E-3</v>
      </c>
      <c r="AV188" s="63">
        <v>6.9090999999999998E-4</v>
      </c>
      <c r="AW188" s="63">
        <v>8.9110000000000003E-4</v>
      </c>
      <c r="AX188" s="83">
        <v>5.8040999999999995E-4</v>
      </c>
      <c r="AY188" s="83">
        <v>1.2075E-3</v>
      </c>
      <c r="AZ188" s="83">
        <v>7.7178000000000001E-4</v>
      </c>
      <c r="BA188" s="83">
        <v>1.5870000000000001E-4</v>
      </c>
      <c r="BB188" s="83">
        <v>1.5231000000000001E-4</v>
      </c>
      <c r="BC188" s="63">
        <v>0.28622999999999998</v>
      </c>
      <c r="BD188" s="63">
        <v>0.39571000000000001</v>
      </c>
      <c r="BE188" s="63">
        <v>1.3301E-2</v>
      </c>
      <c r="BF188" s="63">
        <v>1.2588E-2</v>
      </c>
      <c r="BG188" s="63">
        <v>7.6190000000000003E-4</v>
      </c>
      <c r="BH188" s="63">
        <v>7.5036000000000005E-4</v>
      </c>
      <c r="BI188" s="63">
        <v>5.5223000000000002E-4</v>
      </c>
      <c r="BJ188" s="83">
        <v>5.6207999999999996E-4</v>
      </c>
      <c r="BK188" s="83">
        <v>4.5695000000000002E-4</v>
      </c>
      <c r="BL188" s="83">
        <v>3.9057000000000002E-4</v>
      </c>
      <c r="BM188" s="63">
        <v>3.3807</v>
      </c>
      <c r="BN188" s="63">
        <v>0.87095</v>
      </c>
      <c r="BO188" s="63">
        <v>0.52259</v>
      </c>
      <c r="BP188" s="63">
        <v>1.5660000000000001</v>
      </c>
      <c r="BQ188" s="63">
        <v>1.0443</v>
      </c>
      <c r="BR188" s="63">
        <v>1.1451</v>
      </c>
      <c r="BS188" s="63">
        <v>0.73777999999999999</v>
      </c>
      <c r="BT188" s="63">
        <v>2.3365</v>
      </c>
      <c r="BU188" s="63">
        <v>1.4387000000000001</v>
      </c>
      <c r="BV188" s="63">
        <v>19.875</v>
      </c>
      <c r="BW188" s="63">
        <v>12.91</v>
      </c>
      <c r="BX188" s="63">
        <v>3.2374000000000001</v>
      </c>
      <c r="BY188" s="63">
        <v>0.57889000000000002</v>
      </c>
      <c r="BZ188" s="63">
        <v>0.08</v>
      </c>
      <c r="CA188" s="63">
        <v>1</v>
      </c>
      <c r="CB188" s="63">
        <v>337.73</v>
      </c>
      <c r="CC188" s="63">
        <v>0.33400000000000002</v>
      </c>
      <c r="CD188" s="63">
        <v>14</v>
      </c>
      <c r="CE188" s="63">
        <v>0</v>
      </c>
      <c r="CF188" s="63">
        <v>0</v>
      </c>
      <c r="CG188" s="63">
        <v>14</v>
      </c>
      <c r="CH188" s="63">
        <v>19</v>
      </c>
      <c r="CI188" s="63">
        <v>35</v>
      </c>
      <c r="CJ188" s="63">
        <v>671.02</v>
      </c>
      <c r="CK188" s="63">
        <v>1</v>
      </c>
      <c r="CL188" s="9">
        <f t="shared" si="143"/>
        <v>0.28851422292760348</v>
      </c>
      <c r="CM188" s="9">
        <v>77.475999999999999</v>
      </c>
      <c r="CN188" s="9">
        <v>-69.287999999999997</v>
      </c>
      <c r="CO188" s="63">
        <v>2</v>
      </c>
      <c r="CP188" s="63">
        <v>57</v>
      </c>
      <c r="CQ188" s="63">
        <v>0</v>
      </c>
      <c r="CR188" s="63">
        <v>106.59</v>
      </c>
      <c r="CS188" s="63">
        <v>2.4</v>
      </c>
      <c r="CT188" s="66" t="s">
        <v>87</v>
      </c>
      <c r="CU188" s="88">
        <v>0.59628472222222217</v>
      </c>
      <c r="CV188" s="63">
        <v>2941</v>
      </c>
      <c r="CW188" s="63">
        <v>336.7</v>
      </c>
      <c r="CX188" s="63">
        <v>-12.5</v>
      </c>
      <c r="CY188" s="63">
        <v>344</v>
      </c>
      <c r="CZ188" s="63">
        <v>-6</v>
      </c>
      <c r="DA188" s="66" t="s">
        <v>90</v>
      </c>
      <c r="DC188" s="66">
        <v>-5.5</v>
      </c>
    </row>
    <row r="189" spans="1:107" s="77" customFormat="1">
      <c r="A189" s="91"/>
      <c r="E189" s="95"/>
      <c r="F189" s="95"/>
      <c r="G189" s="95"/>
      <c r="I189" s="77">
        <v>33</v>
      </c>
      <c r="J189" s="74" t="s">
        <v>62</v>
      </c>
      <c r="K189" s="77">
        <v>12693.2</v>
      </c>
      <c r="L189" s="77">
        <v>292.5</v>
      </c>
      <c r="M189" s="78">
        <f t="shared" si="142"/>
        <v>12.8</v>
      </c>
      <c r="N189" s="77">
        <v>0.44392999999999999</v>
      </c>
      <c r="O189" s="77">
        <v>1.5461000000000001E-2</v>
      </c>
      <c r="P189" s="77">
        <v>0.75985000000000003</v>
      </c>
      <c r="Q189" s="77">
        <v>3.0921000000000001E-2</v>
      </c>
      <c r="R189" s="77">
        <v>1.3492000000000001E-2</v>
      </c>
      <c r="S189" s="77">
        <v>8.0236000000000005E-3</v>
      </c>
      <c r="T189" s="77">
        <v>1.0651000000000001E-2</v>
      </c>
      <c r="U189" s="77">
        <v>6.2903999999999998E-3</v>
      </c>
      <c r="V189" s="77">
        <v>14.526999999999999</v>
      </c>
      <c r="W189" s="77">
        <v>13.134</v>
      </c>
      <c r="X189" s="78">
        <v>13.831</v>
      </c>
      <c r="Y189" s="77">
        <v>0.69655</v>
      </c>
      <c r="Z189" s="77">
        <v>7.7733999999999998E-2</v>
      </c>
      <c r="AA189" s="77">
        <v>7.8144000000000005E-2</v>
      </c>
      <c r="AB189" s="77">
        <v>7.8125E-2</v>
      </c>
      <c r="AC189" s="77">
        <v>4.0946E-4</v>
      </c>
      <c r="AD189" s="77">
        <v>8.1098999999999997</v>
      </c>
      <c r="AE189" s="77">
        <v>0.16724</v>
      </c>
      <c r="AF189" s="77">
        <v>1.2427000000000001E-2</v>
      </c>
      <c r="AG189" s="77">
        <v>0.1709</v>
      </c>
      <c r="AH189" s="77">
        <v>4.1568999999999998E-3</v>
      </c>
      <c r="AI189" s="77">
        <v>120</v>
      </c>
      <c r="AJ189" s="77">
        <v>7.2760000000000005E-2</v>
      </c>
      <c r="AK189" s="77">
        <v>7.3432999999999998E-2</v>
      </c>
      <c r="AL189" s="77">
        <v>7.3242000000000002E-2</v>
      </c>
      <c r="AM189" s="77">
        <v>6.7259000000000004E-4</v>
      </c>
      <c r="AN189" s="77">
        <v>11.819000000000001</v>
      </c>
      <c r="AO189" s="77">
        <v>0.26855000000000001</v>
      </c>
      <c r="AP189" s="77">
        <v>8.9977000000000004E-4</v>
      </c>
      <c r="AQ189" s="77">
        <v>0.32227</v>
      </c>
      <c r="AR189" s="77">
        <v>1.5410000000000001E-3</v>
      </c>
      <c r="AS189" s="77">
        <v>2.9479999999999999E-2</v>
      </c>
      <c r="AT189" s="77">
        <v>3.1573999999999998E-2</v>
      </c>
      <c r="AU189" s="77">
        <v>1.5468000000000001E-3</v>
      </c>
      <c r="AV189" s="77">
        <v>8.9179999999999999E-4</v>
      </c>
      <c r="AW189" s="93">
        <v>7.64E-5</v>
      </c>
      <c r="AX189" s="93">
        <v>5.9200000000000002E-5</v>
      </c>
      <c r="AY189" s="77">
        <v>1.2638999999999999E-4</v>
      </c>
      <c r="AZ189" s="93">
        <v>8.2799999999999993E-5</v>
      </c>
      <c r="BA189" s="77">
        <v>1.8871E-4</v>
      </c>
      <c r="BB189" s="77">
        <v>1.6226000000000001E-4</v>
      </c>
      <c r="BC189" s="77">
        <v>5.7514999999999997E-2</v>
      </c>
      <c r="BD189" s="77">
        <v>8.4284999999999999E-2</v>
      </c>
      <c r="BE189" s="77">
        <v>2.0057999999999999E-3</v>
      </c>
      <c r="BF189" s="77">
        <v>1.8978000000000001E-3</v>
      </c>
      <c r="BG189" s="77">
        <v>1.4526E-4</v>
      </c>
      <c r="BH189" s="77">
        <v>1.1095E-4</v>
      </c>
      <c r="BI189" s="93">
        <v>3.4100000000000002E-5</v>
      </c>
      <c r="BJ189" s="93">
        <v>3.7400000000000001E-5</v>
      </c>
      <c r="BK189" s="93">
        <v>5.6199999999999997E-5</v>
      </c>
      <c r="BL189" s="93">
        <v>5.8E-5</v>
      </c>
      <c r="BM189" s="77">
        <v>7.0941999999999998</v>
      </c>
      <c r="BN189" s="77">
        <v>0.26493</v>
      </c>
      <c r="BO189" s="77">
        <v>0.22932</v>
      </c>
      <c r="BP189" s="77">
        <v>0.19356000000000001</v>
      </c>
      <c r="BQ189" s="77">
        <v>0.21143999999999999</v>
      </c>
      <c r="BR189" s="77">
        <v>3.0637999999999999E-2</v>
      </c>
      <c r="BS189" s="77">
        <v>2.5287E-2</v>
      </c>
      <c r="BT189" s="77">
        <v>6.8826999999999998</v>
      </c>
      <c r="BU189" s="77">
        <v>0.26668999999999998</v>
      </c>
      <c r="BV189" s="77">
        <v>56.32</v>
      </c>
      <c r="BW189" s="77">
        <v>33.572000000000003</v>
      </c>
      <c r="BX189" s="77">
        <v>33.552</v>
      </c>
      <c r="BY189" s="77">
        <v>3.7437</v>
      </c>
      <c r="BZ189" s="77">
        <v>0.05</v>
      </c>
      <c r="CA189" s="77">
        <v>1.5</v>
      </c>
      <c r="CB189" s="77">
        <v>319.25</v>
      </c>
      <c r="CC189" s="77">
        <v>0.40799999999999997</v>
      </c>
      <c r="CD189" s="77">
        <v>14</v>
      </c>
      <c r="CE189" s="77">
        <v>45</v>
      </c>
      <c r="CF189" s="77">
        <v>0</v>
      </c>
      <c r="CG189" s="77">
        <v>15</v>
      </c>
      <c r="CH189" s="77">
        <v>4</v>
      </c>
      <c r="CI189" s="77">
        <v>50</v>
      </c>
      <c r="CJ189" s="77">
        <v>644.9</v>
      </c>
      <c r="CK189" s="77">
        <v>1</v>
      </c>
      <c r="CL189" s="58">
        <f t="shared" si="143"/>
        <v>0.29066178154339367</v>
      </c>
      <c r="CM189" s="58">
        <v>48.264000000000003</v>
      </c>
      <c r="CN189" s="58">
        <v>-117.12569999999999</v>
      </c>
      <c r="CO189" s="77">
        <v>2</v>
      </c>
      <c r="CP189" s="77">
        <v>57</v>
      </c>
      <c r="CQ189" s="77">
        <v>0</v>
      </c>
      <c r="CR189" s="77">
        <v>113.9</v>
      </c>
      <c r="CS189" s="77">
        <v>38.4</v>
      </c>
      <c r="CT189" s="74" t="s">
        <v>87</v>
      </c>
      <c r="CU189" s="94">
        <v>0.62537037037037035</v>
      </c>
      <c r="CV189" s="77">
        <v>2894</v>
      </c>
      <c r="CW189" s="77">
        <v>305.7</v>
      </c>
      <c r="CX189" s="77">
        <v>13.7</v>
      </c>
      <c r="CY189" s="77">
        <v>392.2</v>
      </c>
      <c r="CZ189" s="77">
        <v>42.2</v>
      </c>
      <c r="DA189" s="74" t="s">
        <v>90</v>
      </c>
      <c r="DB189" s="77">
        <v>7.9</v>
      </c>
      <c r="DC189" s="74">
        <v>21.670999999999999</v>
      </c>
    </row>
    <row r="190" spans="1:107" s="77" customFormat="1">
      <c r="A190" s="91"/>
      <c r="E190" s="141"/>
      <c r="F190" s="141"/>
      <c r="G190" s="141"/>
      <c r="J190" s="74"/>
      <c r="M190" s="78"/>
      <c r="X190" s="78">
        <f>AVERAGE(X178:X189)</f>
        <v>6.9194916666666666</v>
      </c>
      <c r="Y190" s="78">
        <f>AVERAGE(Y178:Y189)</f>
        <v>0.41213583333333337</v>
      </c>
      <c r="AW190" s="93"/>
      <c r="AX190" s="93"/>
      <c r="AZ190" s="93"/>
      <c r="BI190" s="93"/>
      <c r="BJ190" s="93"/>
      <c r="BK190" s="93"/>
      <c r="BL190" s="93"/>
      <c r="CL190" s="58"/>
      <c r="CM190" s="58"/>
      <c r="CN190" s="58"/>
      <c r="CT190" s="74"/>
      <c r="CU190" s="94"/>
      <c r="DA190" s="74"/>
      <c r="DC190" s="74"/>
    </row>
    <row r="191" spans="1:107" s="141" customFormat="1">
      <c r="A191" s="158">
        <v>40060</v>
      </c>
      <c r="B191" s="141">
        <v>42.5</v>
      </c>
      <c r="C191" s="141">
        <v>110</v>
      </c>
      <c r="D191" s="141">
        <v>28.3</v>
      </c>
      <c r="E191" s="201">
        <v>19.2</v>
      </c>
      <c r="F191" s="201">
        <v>-11.6</v>
      </c>
      <c r="G191" s="201">
        <v>-8.5</v>
      </c>
      <c r="H191" s="201">
        <f>(E191^2+F191^2+G191^2)^0.5</f>
        <v>23.988538930080757</v>
      </c>
      <c r="I191" s="141">
        <v>2.2999999999999998</v>
      </c>
      <c r="J191" s="155" t="s">
        <v>117</v>
      </c>
      <c r="K191" s="141">
        <v>653.1</v>
      </c>
      <c r="L191" s="141">
        <v>153.19999999999999</v>
      </c>
      <c r="M191" s="159">
        <f t="shared" si="142"/>
        <v>7.4471254095918971</v>
      </c>
      <c r="N191" s="141">
        <v>6.5158999999999995E-2</v>
      </c>
      <c r="O191" s="141">
        <v>1.9411999999999999E-2</v>
      </c>
      <c r="P191" s="141">
        <v>9.5200999999999994E-2</v>
      </c>
      <c r="Q191" s="141">
        <v>3.8823999999999997E-2</v>
      </c>
      <c r="R191" s="141">
        <v>2.3852000000000002E-2</v>
      </c>
      <c r="S191" s="141">
        <v>1.4399E-2</v>
      </c>
      <c r="T191" s="141">
        <v>1.2135999999999999E-2</v>
      </c>
      <c r="U191" s="141">
        <v>7.5856999999999999E-3</v>
      </c>
      <c r="V191" s="141">
        <v>7.3137999999999996</v>
      </c>
      <c r="W191" s="141">
        <v>7.6958000000000002</v>
      </c>
      <c r="X191" s="159">
        <v>7.5048000000000004</v>
      </c>
      <c r="Y191" s="141">
        <v>0.19103999999999999</v>
      </c>
      <c r="Z191" s="141">
        <v>0.13391</v>
      </c>
      <c r="AA191" s="141">
        <v>0.13488</v>
      </c>
      <c r="AB191" s="141">
        <v>0.13428000000000001</v>
      </c>
      <c r="AC191" s="141">
        <v>9.6581E-4</v>
      </c>
      <c r="AD191" s="141">
        <v>9.4682000000000002E-2</v>
      </c>
      <c r="AE191" s="141">
        <v>0.14282</v>
      </c>
      <c r="AF191" s="141">
        <v>1.4524E-2</v>
      </c>
      <c r="AG191" s="141">
        <v>0.15137</v>
      </c>
      <c r="AH191" s="141">
        <v>6.3813000000000003E-3</v>
      </c>
      <c r="AI191" s="141">
        <v>120</v>
      </c>
      <c r="AJ191" s="141">
        <v>0.17080000000000001</v>
      </c>
      <c r="AK191" s="141">
        <v>0.18187</v>
      </c>
      <c r="AL191" s="141">
        <v>0.17577999999999999</v>
      </c>
      <c r="AM191" s="141">
        <v>1.1063E-2</v>
      </c>
      <c r="AN191" s="141">
        <v>8.9761999999999995E-2</v>
      </c>
      <c r="AO191" s="141">
        <v>0.19042999999999999</v>
      </c>
      <c r="AP191" s="141">
        <v>2.9467E-2</v>
      </c>
      <c r="AQ191" s="141">
        <v>0.22461</v>
      </c>
      <c r="AR191" s="141">
        <v>1.6927999999999999E-3</v>
      </c>
      <c r="AS191" s="141">
        <v>4.9407000000000001E-3</v>
      </c>
      <c r="AT191" s="141">
        <v>5.1320999999999997E-3</v>
      </c>
      <c r="AU191" s="141">
        <v>2.6313999999999998E-4</v>
      </c>
      <c r="AV191" s="141">
        <v>1.5034E-4</v>
      </c>
      <c r="AW191" s="160">
        <v>4.7899999999999999E-5</v>
      </c>
      <c r="AX191" s="160">
        <v>2.65E-5</v>
      </c>
      <c r="AY191" s="160">
        <v>8.3599999999999999E-5</v>
      </c>
      <c r="AZ191" s="160">
        <v>5.0800000000000002E-5</v>
      </c>
      <c r="BA191" s="160">
        <v>2.3E-5</v>
      </c>
      <c r="BB191" s="160">
        <v>7.4600000000000004E-7</v>
      </c>
      <c r="BC191" s="141">
        <v>1.2473E-2</v>
      </c>
      <c r="BD191" s="141">
        <v>1.5214999999999999E-2</v>
      </c>
      <c r="BE191" s="141">
        <v>2.4900999999999999E-3</v>
      </c>
      <c r="BF191" s="141">
        <v>3.0144999999999998E-3</v>
      </c>
      <c r="BG191" s="141">
        <v>1.7415E-4</v>
      </c>
      <c r="BH191" s="141">
        <v>1.6171E-4</v>
      </c>
      <c r="BI191" s="160">
        <v>6.97E-5</v>
      </c>
      <c r="BJ191" s="160">
        <v>5.9299999999999998E-5</v>
      </c>
      <c r="BK191" s="160">
        <v>5.13E-5</v>
      </c>
      <c r="BL191" s="160">
        <v>5.0599999999999997E-5</v>
      </c>
      <c r="BM191" s="141">
        <v>0.24009</v>
      </c>
      <c r="BN191" s="141">
        <v>7.9641000000000003E-2</v>
      </c>
      <c r="BO191" s="141">
        <v>0.29982999999999999</v>
      </c>
      <c r="BP191" s="141">
        <v>9.1857999999999995E-2</v>
      </c>
      <c r="BQ191" s="141">
        <v>0.19585</v>
      </c>
      <c r="BR191" s="141">
        <v>0.29313</v>
      </c>
      <c r="BS191" s="141">
        <v>0.14706</v>
      </c>
      <c r="BT191" s="141">
        <v>4.4248000000000003E-2</v>
      </c>
      <c r="BU191" s="141">
        <v>0.30375999999999997</v>
      </c>
      <c r="BV191" s="141">
        <v>3.9912999999999998</v>
      </c>
      <c r="BW191" s="141">
        <v>2.9077000000000002</v>
      </c>
      <c r="BX191" s="141">
        <v>1.2259</v>
      </c>
      <c r="BY191" s="141">
        <v>0.52939000000000003</v>
      </c>
      <c r="BZ191" s="141">
        <v>0.08</v>
      </c>
      <c r="CA191" s="141">
        <v>1</v>
      </c>
      <c r="CB191" s="141">
        <v>86.49</v>
      </c>
      <c r="CC191" s="141">
        <v>0.36299999999999999</v>
      </c>
      <c r="CD191" s="141">
        <v>16</v>
      </c>
      <c r="CE191" s="141">
        <v>25</v>
      </c>
      <c r="CF191" s="141">
        <v>0</v>
      </c>
      <c r="CG191" s="141">
        <v>17</v>
      </c>
      <c r="CH191" s="141">
        <v>6</v>
      </c>
      <c r="CI191" s="141">
        <v>8</v>
      </c>
      <c r="CJ191" s="141">
        <v>484.08</v>
      </c>
      <c r="CK191" s="141">
        <v>1</v>
      </c>
      <c r="CL191" s="111">
        <f t="shared" ref="CL191:CL199" si="144">K191/(((CG191*3600)+(CH191*60)+CI191)-((CO191*3600)+(CP191*60)+CQ191))</f>
        <v>1.2329620539928261E-2</v>
      </c>
      <c r="CM191" s="111">
        <v>47.801499999999997</v>
      </c>
      <c r="CN191" s="111">
        <v>106.40992</v>
      </c>
      <c r="CO191" s="141">
        <v>2</v>
      </c>
      <c r="CP191" s="141">
        <v>23</v>
      </c>
      <c r="CQ191" s="141">
        <v>18</v>
      </c>
      <c r="CT191" s="155"/>
      <c r="DA191" s="155"/>
      <c r="DC191" s="155">
        <v>5.1239999999999997</v>
      </c>
    </row>
    <row r="192" spans="1:107" s="141" customFormat="1">
      <c r="A192" s="158">
        <v>40048</v>
      </c>
      <c r="B192" s="141">
        <v>-67.7</v>
      </c>
      <c r="C192" s="141">
        <v>18.3</v>
      </c>
      <c r="D192" s="141">
        <v>34</v>
      </c>
      <c r="E192" s="222">
        <v>-6.9</v>
      </c>
      <c r="F192" s="222">
        <v>5.3</v>
      </c>
      <c r="G192" s="222">
        <v>8.5</v>
      </c>
      <c r="H192" s="201">
        <f>(E192^2+F192^2+G192^2)^0.5</f>
        <v>12.163469899662678</v>
      </c>
      <c r="I192" s="141">
        <v>0.75</v>
      </c>
      <c r="J192" s="155" t="s">
        <v>97</v>
      </c>
      <c r="K192" s="141">
        <v>1092.0999999999999</v>
      </c>
      <c r="L192" s="141">
        <v>85.4</v>
      </c>
      <c r="M192" s="159">
        <f t="shared" si="142"/>
        <v>3.1507971516793751</v>
      </c>
      <c r="N192" s="141">
        <v>6.7392999999999995E-2</v>
      </c>
      <c r="O192" s="141">
        <v>1.4342000000000001E-2</v>
      </c>
      <c r="P192" s="141">
        <v>0.12790000000000001</v>
      </c>
      <c r="Q192" s="141">
        <v>2.8684000000000001E-2</v>
      </c>
      <c r="R192" s="141">
        <v>3.9763000000000003E-3</v>
      </c>
      <c r="S192" s="141">
        <v>2.3029999999999999E-3</v>
      </c>
      <c r="T192" s="141">
        <v>3.8279999999999998E-3</v>
      </c>
      <c r="U192" s="141">
        <v>2.1643000000000001E-3</v>
      </c>
      <c r="V192" s="141">
        <v>2.2824</v>
      </c>
      <c r="W192" s="141">
        <v>2.6049000000000002</v>
      </c>
      <c r="X192" s="159">
        <v>2.4436</v>
      </c>
      <c r="Y192" s="141">
        <v>0.16125</v>
      </c>
      <c r="Z192" s="141">
        <v>0.31730999999999998</v>
      </c>
      <c r="AA192" s="141">
        <v>0.31747999999999998</v>
      </c>
      <c r="AB192" s="141">
        <v>0.31738</v>
      </c>
      <c r="AC192" s="141">
        <v>1.75E-4</v>
      </c>
      <c r="AD192" s="141">
        <v>0.24809999999999999</v>
      </c>
      <c r="AE192" s="141">
        <v>0.32471</v>
      </c>
      <c r="AF192" s="141">
        <v>4.3708999999999996E-3</v>
      </c>
      <c r="AG192" s="141">
        <v>0.34667999999999999</v>
      </c>
      <c r="AH192" s="141">
        <v>1.5219999999999999E-3</v>
      </c>
      <c r="AI192" s="141">
        <v>120</v>
      </c>
      <c r="AJ192" s="141">
        <v>0.31630000000000003</v>
      </c>
      <c r="AK192" s="141">
        <v>0.31766</v>
      </c>
      <c r="AL192" s="141">
        <v>0.31738</v>
      </c>
      <c r="AM192" s="141">
        <v>1.3595E-3</v>
      </c>
      <c r="AN192" s="141">
        <v>0.14888999999999999</v>
      </c>
      <c r="AO192" s="141">
        <v>0.32715</v>
      </c>
      <c r="AP192" s="141">
        <v>3.2123999999999998E-3</v>
      </c>
      <c r="AQ192" s="141">
        <v>0.36132999999999998</v>
      </c>
      <c r="AR192" s="141">
        <v>1.1021E-3</v>
      </c>
      <c r="AS192" s="141">
        <v>1.6729E-3</v>
      </c>
      <c r="AT192" s="141">
        <v>1.5158000000000001E-3</v>
      </c>
      <c r="AU192" s="141">
        <v>1.3872999999999999E-3</v>
      </c>
      <c r="AV192" s="141">
        <v>1.3717E-3</v>
      </c>
      <c r="AW192" s="141">
        <v>2.9336999999999999E-4</v>
      </c>
      <c r="AX192" s="141">
        <v>1.0848E-4</v>
      </c>
      <c r="AY192" s="160">
        <v>4.1499999999999999E-5</v>
      </c>
      <c r="AZ192" s="160">
        <v>2.12E-5</v>
      </c>
      <c r="BA192" s="160">
        <v>2.3599999999999999E-6</v>
      </c>
      <c r="BB192" s="160">
        <v>7.8999999999999995E-7</v>
      </c>
      <c r="BC192" s="141">
        <v>2.3530000000000001E-3</v>
      </c>
      <c r="BD192" s="141">
        <v>2.7875999999999999E-3</v>
      </c>
      <c r="BE192" s="141">
        <v>3.9097000000000003E-3</v>
      </c>
      <c r="BF192" s="141">
        <v>2.5899E-3</v>
      </c>
      <c r="BG192" s="141">
        <v>1.5490999999999999E-4</v>
      </c>
      <c r="BH192" s="141">
        <v>1.5093999999999999E-4</v>
      </c>
      <c r="BI192" s="160">
        <v>1.73E-5</v>
      </c>
      <c r="BJ192" s="160">
        <v>2.0599999999999999E-5</v>
      </c>
      <c r="BK192" s="160">
        <v>8.2400000000000007E-6</v>
      </c>
      <c r="BL192" s="160">
        <v>3.7699999999999999E-6</v>
      </c>
      <c r="BM192" s="141">
        <v>0.10287</v>
      </c>
      <c r="BN192" s="141">
        <v>1.7680999999999999E-2</v>
      </c>
      <c r="BO192" s="141">
        <v>7.2798999999999997E-3</v>
      </c>
      <c r="BP192" s="141">
        <v>8.1525999999999994E-3</v>
      </c>
      <c r="BQ192" s="141">
        <v>7.7162999999999997E-3</v>
      </c>
      <c r="BR192" s="141">
        <v>4.6429000000000002E-3</v>
      </c>
      <c r="BS192" s="141">
        <v>6.1713000000000002E-4</v>
      </c>
      <c r="BT192" s="141">
        <v>9.5156000000000004E-2</v>
      </c>
      <c r="BU192" s="141">
        <v>1.8280000000000001E-2</v>
      </c>
      <c r="BV192" s="141">
        <v>32.164000000000001</v>
      </c>
      <c r="BW192" s="141">
        <v>19.977</v>
      </c>
      <c r="BX192" s="141">
        <v>13.332000000000001</v>
      </c>
      <c r="BY192" s="141">
        <v>0.37085000000000001</v>
      </c>
      <c r="BZ192" s="141">
        <v>0.35</v>
      </c>
      <c r="CA192" s="141">
        <v>3</v>
      </c>
      <c r="CB192" s="141">
        <v>84.76</v>
      </c>
      <c r="CC192" s="141">
        <v>0.32800000000000001</v>
      </c>
      <c r="CD192" s="141">
        <v>22</v>
      </c>
      <c r="CE192" s="141">
        <v>0</v>
      </c>
      <c r="CF192" s="141">
        <v>0</v>
      </c>
      <c r="CG192" s="141">
        <v>22</v>
      </c>
      <c r="CH192" s="141">
        <v>31</v>
      </c>
      <c r="CI192" s="141">
        <v>17</v>
      </c>
      <c r="CJ192" s="141">
        <v>380</v>
      </c>
      <c r="CK192" s="141">
        <v>1</v>
      </c>
      <c r="CL192" s="111">
        <f t="shared" si="144"/>
        <v>0.24607931500675978</v>
      </c>
      <c r="CM192" s="111">
        <v>-70.662000000000006</v>
      </c>
      <c r="CN192" s="111">
        <v>-8.3209999999999997</v>
      </c>
      <c r="CO192" s="141">
        <v>21</v>
      </c>
      <c r="CP192" s="141">
        <v>17</v>
      </c>
      <c r="CQ192" s="141">
        <v>19</v>
      </c>
      <c r="CT192" s="155"/>
      <c r="DA192" s="155"/>
      <c r="DC192" s="155">
        <v>-43.72</v>
      </c>
    </row>
    <row r="193" spans="1:336" s="141" customFormat="1">
      <c r="A193" s="158">
        <v>39913</v>
      </c>
      <c r="B193" s="141">
        <v>-44.7</v>
      </c>
      <c r="C193" s="141">
        <v>25.7</v>
      </c>
      <c r="D193" s="141">
        <v>32.4</v>
      </c>
      <c r="E193" s="201">
        <v>-18.899999999999999</v>
      </c>
      <c r="F193" s="201">
        <v>2.6</v>
      </c>
      <c r="G193" s="201">
        <v>0.3</v>
      </c>
      <c r="H193" s="32">
        <f>(E193^2+F193^2+G193^2)^0.5</f>
        <v>19.080356390801505</v>
      </c>
      <c r="I193" s="141">
        <v>0.73</v>
      </c>
      <c r="J193" s="155" t="s">
        <v>68</v>
      </c>
      <c r="K193" s="141">
        <v>1788.4</v>
      </c>
      <c r="L193" s="141">
        <v>178.8</v>
      </c>
      <c r="M193" s="159">
        <f t="shared" si="142"/>
        <v>2.1787441718593401</v>
      </c>
      <c r="N193" s="141">
        <v>1.0847000000000001E-2</v>
      </c>
      <c r="O193" s="141">
        <v>7.7831999999999997E-3</v>
      </c>
      <c r="P193" s="141">
        <v>1.6619999999999999E-2</v>
      </c>
      <c r="Q193" s="141">
        <v>1.5566E-2</v>
      </c>
      <c r="R193" s="141">
        <v>2.8100999999999998E-3</v>
      </c>
      <c r="S193" s="141">
        <v>1.6613999999999999E-3</v>
      </c>
      <c r="T193" s="141">
        <v>3.0441999999999999E-3</v>
      </c>
      <c r="U193" s="141">
        <v>1.7397000000000001E-3</v>
      </c>
      <c r="V193" s="141">
        <v>1.8444</v>
      </c>
      <c r="W193" s="141">
        <v>1.9488000000000001</v>
      </c>
      <c r="X193" s="159">
        <v>1.8966000000000001</v>
      </c>
      <c r="Y193" s="141">
        <v>5.2214000000000003E-2</v>
      </c>
      <c r="Z193" s="141">
        <v>0.45689000000000002</v>
      </c>
      <c r="AA193" s="141">
        <v>0.46976000000000001</v>
      </c>
      <c r="AB193" s="141">
        <v>0.45898</v>
      </c>
      <c r="AC193" s="141">
        <v>1.2867E-2</v>
      </c>
      <c r="AD193" s="141">
        <v>8.2047999999999995E-4</v>
      </c>
      <c r="AE193" s="141">
        <v>0.54688000000000003</v>
      </c>
      <c r="AF193" s="160">
        <v>4.8199999999999999E-5</v>
      </c>
      <c r="AG193" s="141">
        <v>0.58594000000000002</v>
      </c>
      <c r="AH193" s="160">
        <v>4.9499999999999997E-5</v>
      </c>
      <c r="AI193" s="141">
        <v>50</v>
      </c>
      <c r="AJ193" s="141">
        <v>0.45102999999999999</v>
      </c>
      <c r="AK193" s="141">
        <v>0.50327</v>
      </c>
      <c r="AL193" s="141">
        <v>0.46875</v>
      </c>
      <c r="AM193" s="141">
        <v>5.2239000000000001E-2</v>
      </c>
      <c r="AN193" s="141">
        <v>1.1922E-3</v>
      </c>
      <c r="AO193" s="141">
        <v>0.56640999999999997</v>
      </c>
      <c r="AP193" s="160">
        <v>9.1100000000000005E-5</v>
      </c>
      <c r="AQ193" s="141">
        <v>0.74219000000000002</v>
      </c>
      <c r="AR193" s="160">
        <v>4.5000000000000003E-5</v>
      </c>
      <c r="AS193" s="160">
        <v>7.7999999999999999E-5</v>
      </c>
      <c r="AT193" s="141">
        <v>1.1044000000000001E-4</v>
      </c>
      <c r="AU193" s="141">
        <v>5.6785000000000004E-3</v>
      </c>
      <c r="AV193" s="141">
        <v>5.0264000000000003E-3</v>
      </c>
      <c r="AW193" s="160">
        <v>7.6500000000000003E-5</v>
      </c>
      <c r="AX193" s="160">
        <v>8.7200000000000005E-5</v>
      </c>
      <c r="AY193" s="160">
        <v>1.8600000000000001E-5</v>
      </c>
      <c r="AZ193" s="160">
        <v>8.1200000000000002E-6</v>
      </c>
      <c r="BA193" s="160">
        <v>4.7400000000000004E-6</v>
      </c>
      <c r="BB193" s="160">
        <v>3.27E-6</v>
      </c>
      <c r="BC193" s="141">
        <v>3.6963000000000002E-4</v>
      </c>
      <c r="BD193" s="141">
        <v>3.3000999999999999E-4</v>
      </c>
      <c r="BE193" s="141">
        <v>5.8623E-3</v>
      </c>
      <c r="BF193" s="141">
        <v>3.6564000000000002E-3</v>
      </c>
      <c r="BG193" s="141">
        <v>1.1289E-4</v>
      </c>
      <c r="BH193" s="141">
        <v>1.5577000000000001E-4</v>
      </c>
      <c r="BI193" s="160">
        <v>3.4100000000000002E-5</v>
      </c>
      <c r="BJ193" s="160">
        <v>2.9899999999999998E-5</v>
      </c>
      <c r="BK193" s="160">
        <v>9.9299999999999998E-6</v>
      </c>
      <c r="BL193" s="160">
        <v>9.5599999999999999E-6</v>
      </c>
      <c r="BM193" s="141">
        <v>1.0908999999999999E-3</v>
      </c>
      <c r="BN193" s="141">
        <v>4.8317999999999999E-4</v>
      </c>
      <c r="BO193" s="141">
        <v>6.8999999999999997E-4</v>
      </c>
      <c r="BP193" s="141">
        <v>8.0343999999999999E-4</v>
      </c>
      <c r="BQ193" s="141">
        <v>7.4671999999999998E-4</v>
      </c>
      <c r="BR193" s="141">
        <v>1.8814E-4</v>
      </c>
      <c r="BS193" s="160">
        <v>8.0199999999999998E-5</v>
      </c>
      <c r="BT193" s="141">
        <v>3.4420000000000002E-4</v>
      </c>
      <c r="BU193" s="141">
        <v>5.1851999999999996E-4</v>
      </c>
      <c r="BV193" s="141">
        <v>5.9143999999999997</v>
      </c>
      <c r="BW193" s="141">
        <v>6.5507999999999997</v>
      </c>
      <c r="BX193" s="141">
        <v>1.4610000000000001</v>
      </c>
      <c r="BY193" s="141">
        <v>0.1769</v>
      </c>
      <c r="BZ193" s="141">
        <v>0.4</v>
      </c>
      <c r="CA193" s="141">
        <v>1.5</v>
      </c>
      <c r="CB193" s="141">
        <v>174.38</v>
      </c>
      <c r="CC193" s="141">
        <v>0.35399999999999998</v>
      </c>
      <c r="CD193" s="141">
        <v>20</v>
      </c>
      <c r="CE193" s="141">
        <v>0</v>
      </c>
      <c r="CF193" s="141">
        <v>0</v>
      </c>
      <c r="CG193" s="141">
        <v>20</v>
      </c>
      <c r="CH193" s="141">
        <v>22</v>
      </c>
      <c r="CI193" s="141">
        <v>29</v>
      </c>
      <c r="CJ193" s="141">
        <v>86.734999999999999</v>
      </c>
      <c r="CK193" s="141">
        <v>1</v>
      </c>
      <c r="CL193" s="111">
        <f t="shared" si="144"/>
        <v>0.29886363636363639</v>
      </c>
      <c r="CM193" s="111">
        <v>-28.621120000000001</v>
      </c>
      <c r="CN193" s="111">
        <v>25.235230000000001</v>
      </c>
      <c r="CO193" s="141">
        <v>18</v>
      </c>
      <c r="CP193" s="141">
        <v>42</v>
      </c>
      <c r="CQ193" s="141">
        <v>45</v>
      </c>
      <c r="CT193" s="155"/>
      <c r="DA193" s="155"/>
      <c r="DC193" s="155">
        <v>-2.0680000000000001</v>
      </c>
    </row>
    <row r="194" spans="1:336" s="95" customFormat="1">
      <c r="A194" s="102">
        <v>39851</v>
      </c>
      <c r="B194" s="95">
        <v>56.6</v>
      </c>
      <c r="C194" s="95">
        <v>69.8</v>
      </c>
      <c r="D194" s="95">
        <v>40</v>
      </c>
      <c r="E194" s="222">
        <v>-2.4</v>
      </c>
      <c r="F194" s="222">
        <v>-1.9</v>
      </c>
      <c r="G194" s="222">
        <v>-15.1</v>
      </c>
      <c r="H194" s="222">
        <f>(E194^2+F194^2+G194^2)^0.5</f>
        <v>15.407141201403977</v>
      </c>
      <c r="I194" s="95">
        <v>3.5</v>
      </c>
      <c r="J194" s="96" t="s">
        <v>44</v>
      </c>
      <c r="K194" s="95">
        <v>993.6</v>
      </c>
      <c r="L194" s="95">
        <v>293.3</v>
      </c>
      <c r="M194" s="76">
        <f t="shared" si="142"/>
        <v>2.3745072897373793</v>
      </c>
      <c r="N194" s="95">
        <v>0.16972000000000001</v>
      </c>
      <c r="O194" s="95">
        <v>3.6032000000000002E-2</v>
      </c>
      <c r="P194" s="95">
        <v>0.28921000000000002</v>
      </c>
      <c r="Q194" s="95">
        <v>7.2064000000000003E-2</v>
      </c>
      <c r="R194" s="95">
        <v>2.8057999999999998E-3</v>
      </c>
      <c r="S194" s="95">
        <v>1.6306000000000001E-3</v>
      </c>
      <c r="T194" s="95">
        <v>3.3741999999999999E-3</v>
      </c>
      <c r="U194" s="95">
        <v>1.9621999999999999E-3</v>
      </c>
      <c r="V194" s="95">
        <v>2.0998000000000001</v>
      </c>
      <c r="W194" s="95">
        <v>1.766</v>
      </c>
      <c r="X194" s="76">
        <v>1.9329000000000001</v>
      </c>
      <c r="Y194" s="95">
        <v>0.16692000000000001</v>
      </c>
      <c r="Z194" s="95">
        <v>0.42113</v>
      </c>
      <c r="AA194" s="95">
        <v>0.42116999999999999</v>
      </c>
      <c r="AB194" s="95">
        <v>0.42114000000000001</v>
      </c>
      <c r="AC194" s="98">
        <v>3.7400000000000001E-5</v>
      </c>
      <c r="AD194" s="95">
        <v>0.15395</v>
      </c>
      <c r="AE194" s="95">
        <v>0.64209000000000005</v>
      </c>
      <c r="AF194" s="98">
        <v>8.3100000000000001E-5</v>
      </c>
      <c r="AG194" s="95">
        <v>0.88622999999999996</v>
      </c>
      <c r="AH194" s="98">
        <v>2.62E-5</v>
      </c>
      <c r="AI194" s="95">
        <v>120</v>
      </c>
      <c r="AJ194" s="95">
        <v>0.53217999999999999</v>
      </c>
      <c r="AK194" s="95">
        <v>0.53225</v>
      </c>
      <c r="AL194" s="95">
        <v>0.53222999999999998</v>
      </c>
      <c r="AM194" s="98">
        <v>7.1400000000000001E-5</v>
      </c>
      <c r="AN194" s="95">
        <v>0.28698000000000001</v>
      </c>
      <c r="AO194" s="95">
        <v>2.7734000000000001</v>
      </c>
      <c r="AP194" s="98">
        <v>1.0699999999999999E-5</v>
      </c>
      <c r="AQ194" s="95">
        <v>2.8418000000000001</v>
      </c>
      <c r="AR194" s="98">
        <v>9.9000000000000001E-6</v>
      </c>
      <c r="AS194" s="95">
        <v>3.4251000000000003E-4</v>
      </c>
      <c r="AT194" s="95">
        <v>1.9204000000000001E-4</v>
      </c>
      <c r="AU194" s="95">
        <v>8.2859000000000006E-3</v>
      </c>
      <c r="AV194" s="95">
        <v>6.3670000000000003E-3</v>
      </c>
      <c r="AW194" s="95">
        <v>1.2862999999999999E-4</v>
      </c>
      <c r="AX194" s="98">
        <v>8.5400000000000002E-5</v>
      </c>
      <c r="AY194" s="98">
        <v>7.4200000000000001E-6</v>
      </c>
      <c r="AZ194" s="98">
        <v>8.0700000000000007E-6</v>
      </c>
      <c r="BA194" s="98">
        <v>2.0100000000000001E-5</v>
      </c>
      <c r="BB194" s="98">
        <v>5.49E-6</v>
      </c>
      <c r="BC194" s="95">
        <v>1.8124999999999999E-4</v>
      </c>
      <c r="BD194" s="95">
        <v>2.3178000000000001E-4</v>
      </c>
      <c r="BE194" s="95">
        <v>2.8221000000000001E-3</v>
      </c>
      <c r="BF194" s="95">
        <v>3.3170999999999999E-3</v>
      </c>
      <c r="BG194" s="95">
        <v>1.0415E-4</v>
      </c>
      <c r="BH194" s="98">
        <v>9.8300000000000004E-5</v>
      </c>
      <c r="BI194" s="98">
        <v>3.7799999999999997E-5</v>
      </c>
      <c r="BJ194" s="98">
        <v>3.3599999999999997E-5</v>
      </c>
      <c r="BK194" s="98">
        <v>1.73E-5</v>
      </c>
      <c r="BL194" s="98">
        <v>1.84E-5</v>
      </c>
      <c r="BM194" s="95">
        <v>0.41150999999999999</v>
      </c>
      <c r="BN194" s="95">
        <v>9.6086000000000005E-2</v>
      </c>
      <c r="BO194" s="95">
        <v>7.0657999999999997E-3</v>
      </c>
      <c r="BP194" s="95">
        <v>7.4803999999999999E-3</v>
      </c>
      <c r="BQ194" s="95">
        <v>7.2731000000000002E-3</v>
      </c>
      <c r="BR194" s="95">
        <v>5.9778000000000001E-3</v>
      </c>
      <c r="BS194" s="95">
        <v>2.9320000000000003E-4</v>
      </c>
      <c r="BT194" s="95">
        <v>0.40422999999999998</v>
      </c>
      <c r="BU194" s="95">
        <v>9.6271999999999996E-2</v>
      </c>
      <c r="BV194" s="95">
        <v>103.08</v>
      </c>
      <c r="BW194" s="95">
        <v>65.177000000000007</v>
      </c>
      <c r="BX194" s="95">
        <v>56.579000000000001</v>
      </c>
      <c r="BY194" s="95">
        <v>3.2391999999999999</v>
      </c>
      <c r="BZ194" s="95">
        <v>0.4</v>
      </c>
      <c r="CA194" s="95">
        <v>3</v>
      </c>
      <c r="CB194" s="95">
        <v>295.76</v>
      </c>
      <c r="CC194" s="95">
        <v>0.34799999999999998</v>
      </c>
      <c r="CD194" s="95">
        <v>20</v>
      </c>
      <c r="CE194" s="95">
        <v>20</v>
      </c>
      <c r="CF194" s="95">
        <v>0</v>
      </c>
      <c r="CG194" s="95">
        <v>20</v>
      </c>
      <c r="CH194" s="95">
        <v>41</v>
      </c>
      <c r="CI194" s="95">
        <v>53</v>
      </c>
      <c r="CJ194" s="95">
        <v>562.04</v>
      </c>
      <c r="CK194" s="95">
        <v>1</v>
      </c>
      <c r="CL194" s="48">
        <f t="shared" si="144"/>
        <v>0.32889771598808343</v>
      </c>
      <c r="CM194" s="1">
        <v>53.948720000000002</v>
      </c>
      <c r="CN194" s="1">
        <v>84.818910000000002</v>
      </c>
      <c r="CO194" s="95">
        <v>19</v>
      </c>
      <c r="CP194" s="95">
        <v>51</v>
      </c>
      <c r="CQ194" s="95">
        <v>32</v>
      </c>
      <c r="CR194" s="95">
        <v>5.13</v>
      </c>
      <c r="CS194" s="95">
        <v>111.2</v>
      </c>
      <c r="CT194" s="96" t="s">
        <v>87</v>
      </c>
      <c r="CU194" s="99">
        <v>0.8618055555555556</v>
      </c>
      <c r="CV194" s="95">
        <v>0</v>
      </c>
      <c r="CW194" s="95">
        <v>299.10000000000002</v>
      </c>
      <c r="CX194" s="95">
        <v>1.2</v>
      </c>
      <c r="CY194" s="95">
        <v>308.10000000000002</v>
      </c>
      <c r="CZ194" s="95">
        <v>-41.9</v>
      </c>
      <c r="DA194" s="96" t="s">
        <v>88</v>
      </c>
      <c r="DB194" s="95">
        <v>1.1000000000000001</v>
      </c>
      <c r="DC194" s="96">
        <v>34.435000000000002</v>
      </c>
    </row>
    <row r="195" spans="1:336" s="95" customFormat="1">
      <c r="A195" s="97"/>
      <c r="H195" s="222"/>
      <c r="I195" s="95">
        <v>3.5</v>
      </c>
      <c r="J195" s="96" t="s">
        <v>117</v>
      </c>
      <c r="K195" s="95">
        <v>2641.3</v>
      </c>
      <c r="L195" s="95">
        <v>305.39999999999998</v>
      </c>
      <c r="M195" s="76">
        <f t="shared" si="142"/>
        <v>2.5599672324194254</v>
      </c>
      <c r="N195" s="95">
        <v>0.22603999999999999</v>
      </c>
      <c r="O195" s="95">
        <v>4.1770000000000002E-2</v>
      </c>
      <c r="P195" s="95">
        <v>0.38001000000000001</v>
      </c>
      <c r="Q195" s="95">
        <v>8.3540000000000003E-2</v>
      </c>
      <c r="R195" s="95">
        <v>1.1648E-2</v>
      </c>
      <c r="S195" s="95">
        <v>6.8668999999999996E-3</v>
      </c>
      <c r="T195" s="95">
        <v>1.1793E-2</v>
      </c>
      <c r="U195" s="95">
        <v>6.9036000000000002E-3</v>
      </c>
      <c r="V195" s="95">
        <v>3.0304000000000002</v>
      </c>
      <c r="W195" s="95">
        <v>3.6002000000000001</v>
      </c>
      <c r="X195" s="76">
        <v>3.3153000000000001</v>
      </c>
      <c r="Y195" s="95">
        <v>0.28489999999999999</v>
      </c>
      <c r="Z195" s="95">
        <v>0.39032</v>
      </c>
      <c r="AA195" s="95">
        <v>0.39068000000000003</v>
      </c>
      <c r="AB195" s="95">
        <v>0.39062999999999998</v>
      </c>
      <c r="AC195" s="95">
        <v>3.678E-4</v>
      </c>
      <c r="AD195" s="95">
        <v>0.29286000000000001</v>
      </c>
      <c r="AE195" s="95">
        <v>0.43457000000000001</v>
      </c>
      <c r="AF195" s="95">
        <v>3.4416999999999998E-4</v>
      </c>
      <c r="AG195" s="95">
        <v>0.44434000000000001</v>
      </c>
      <c r="AH195" s="95">
        <v>1.4548E-3</v>
      </c>
      <c r="AI195" s="95">
        <v>80</v>
      </c>
      <c r="AJ195" s="95">
        <v>0.38068999999999997</v>
      </c>
      <c r="AK195" s="95">
        <v>0.38153999999999999</v>
      </c>
      <c r="AL195" s="95">
        <v>0.38085999999999998</v>
      </c>
      <c r="AM195" s="95">
        <v>8.5249000000000002E-4</v>
      </c>
      <c r="AN195" s="95">
        <v>0.66020000000000001</v>
      </c>
      <c r="AO195" s="95">
        <v>0.44922000000000001</v>
      </c>
      <c r="AP195" s="95">
        <v>1.0965E-3</v>
      </c>
      <c r="AQ195" s="95">
        <v>0.49804999999999999</v>
      </c>
      <c r="AR195" s="95">
        <v>5.4710999999999996E-4</v>
      </c>
      <c r="AS195" s="95">
        <v>1.8056999999999999E-3</v>
      </c>
      <c r="AT195" s="95">
        <v>2.0516000000000002E-3</v>
      </c>
      <c r="AU195" s="95">
        <v>4.1625999999999998E-3</v>
      </c>
      <c r="AV195" s="95">
        <v>2.4697999999999999E-3</v>
      </c>
      <c r="AW195" s="95">
        <v>4.0156000000000002E-4</v>
      </c>
      <c r="AX195" s="95">
        <v>4.8359999999999999E-4</v>
      </c>
      <c r="AY195" s="98">
        <v>3.7799999999999997E-5</v>
      </c>
      <c r="AZ195" s="98">
        <v>1.8300000000000001E-5</v>
      </c>
      <c r="BA195" s="98">
        <v>4.18E-5</v>
      </c>
      <c r="BB195" s="98">
        <v>4.5199999999999999E-6</v>
      </c>
      <c r="BC195" s="95">
        <v>2.0038999999999999E-3</v>
      </c>
      <c r="BD195" s="95">
        <v>1.8764000000000001E-3</v>
      </c>
      <c r="BE195" s="95">
        <v>5.2341999999999996E-3</v>
      </c>
      <c r="BF195" s="95">
        <v>2.7014999999999999E-3</v>
      </c>
      <c r="BG195" s="95">
        <v>9.1688999999999996E-4</v>
      </c>
      <c r="BH195" s="95">
        <v>1.2749E-3</v>
      </c>
      <c r="BI195" s="95">
        <v>3.0142999999999999E-4</v>
      </c>
      <c r="BJ195" s="95">
        <v>2.2236000000000001E-4</v>
      </c>
      <c r="BK195" s="95">
        <v>1.7227E-4</v>
      </c>
      <c r="BL195" s="95">
        <v>3.1534E-4</v>
      </c>
      <c r="BM195" s="95">
        <v>0.65988999999999998</v>
      </c>
      <c r="BN195" s="95">
        <v>0.35338000000000003</v>
      </c>
      <c r="BO195" s="95">
        <v>5.3247000000000003E-2</v>
      </c>
      <c r="BP195" s="95">
        <v>6.0330000000000002E-2</v>
      </c>
      <c r="BQ195" s="95">
        <v>5.6787999999999998E-2</v>
      </c>
      <c r="BR195" s="95">
        <v>0.16938</v>
      </c>
      <c r="BS195" s="95">
        <v>5.0086999999999996E-3</v>
      </c>
      <c r="BT195" s="95">
        <v>0.60309999999999997</v>
      </c>
      <c r="BU195" s="95">
        <v>0.39187</v>
      </c>
      <c r="BV195" s="95">
        <v>32.622999999999998</v>
      </c>
      <c r="BW195" s="95">
        <v>20.524999999999999</v>
      </c>
      <c r="BX195" s="95">
        <v>11.62</v>
      </c>
      <c r="BY195" s="95">
        <v>4.1330999999999998</v>
      </c>
      <c r="BZ195" s="95">
        <v>0.1</v>
      </c>
      <c r="CA195" s="95">
        <v>2</v>
      </c>
      <c r="CB195" s="95">
        <v>249.78</v>
      </c>
      <c r="CC195" s="95">
        <v>2.6720000000000002</v>
      </c>
      <c r="CD195" s="95">
        <v>22</v>
      </c>
      <c r="CE195" s="95">
        <v>5</v>
      </c>
      <c r="CF195" s="95">
        <v>59</v>
      </c>
      <c r="CG195" s="95">
        <v>22</v>
      </c>
      <c r="CH195" s="95">
        <v>15</v>
      </c>
      <c r="CI195" s="95">
        <v>51</v>
      </c>
      <c r="CJ195" s="95">
        <v>342.15</v>
      </c>
      <c r="CK195" s="95">
        <v>1</v>
      </c>
      <c r="CL195" s="9">
        <f t="shared" si="144"/>
        <v>0.30503522346691309</v>
      </c>
      <c r="CM195" s="9">
        <v>47.801499999999997</v>
      </c>
      <c r="CN195" s="9">
        <v>106.40992</v>
      </c>
      <c r="CO195" s="95">
        <v>19</v>
      </c>
      <c r="CP195" s="95">
        <v>51</v>
      </c>
      <c r="CQ195" s="95">
        <v>32</v>
      </c>
      <c r="CR195" s="95">
        <v>19.97</v>
      </c>
      <c r="CS195" s="95">
        <v>102</v>
      </c>
      <c r="CT195" s="96" t="s">
        <v>87</v>
      </c>
      <c r="CU195" s="99">
        <v>0.92828703703703708</v>
      </c>
      <c r="CV195" s="95">
        <v>552.70000000000005</v>
      </c>
      <c r="CW195" s="95">
        <v>301.10000000000002</v>
      </c>
      <c r="CX195" s="95">
        <v>-4.5</v>
      </c>
      <c r="CY195" s="95">
        <v>327.7</v>
      </c>
      <c r="CZ195" s="96">
        <v>-22.3</v>
      </c>
      <c r="DA195" s="96" t="s">
        <v>95</v>
      </c>
      <c r="DB195" s="95">
        <v>1.7</v>
      </c>
      <c r="DC195" s="96">
        <v>32.591999999999999</v>
      </c>
    </row>
    <row r="196" spans="1:336" s="95" customFormat="1">
      <c r="A196" s="97"/>
      <c r="I196" s="95">
        <v>3.5</v>
      </c>
      <c r="J196" s="96" t="s">
        <v>45</v>
      </c>
      <c r="K196" s="95">
        <v>4446</v>
      </c>
      <c r="L196" s="95">
        <v>310.7</v>
      </c>
      <c r="M196" s="76">
        <f t="shared" si="142"/>
        <v>2.0739143058608818</v>
      </c>
      <c r="N196" s="95">
        <v>3.3646000000000002E-2</v>
      </c>
      <c r="O196" s="95">
        <v>3.4207000000000001E-2</v>
      </c>
      <c r="P196" s="95">
        <v>5.8372E-2</v>
      </c>
      <c r="Q196" s="95">
        <v>6.8413000000000002E-2</v>
      </c>
      <c r="R196" s="95">
        <v>3.1832000000000002E-3</v>
      </c>
      <c r="S196" s="95">
        <v>1.9170999999999999E-3</v>
      </c>
      <c r="T196" s="95">
        <v>3.8928000000000001E-3</v>
      </c>
      <c r="U196" s="95">
        <v>2.2483E-3</v>
      </c>
      <c r="V196" s="95">
        <v>2.4338000000000002</v>
      </c>
      <c r="W196" s="95">
        <v>2.3262999999999998</v>
      </c>
      <c r="X196" s="76">
        <v>2.38</v>
      </c>
      <c r="Y196" s="95">
        <v>5.3737E-2</v>
      </c>
      <c r="Z196" s="95">
        <v>0.48214000000000001</v>
      </c>
      <c r="AA196" s="95">
        <v>0.48224</v>
      </c>
      <c r="AB196" s="95">
        <v>0.48218</v>
      </c>
      <c r="AC196" s="98">
        <v>9.6299999999999996E-5</v>
      </c>
      <c r="AD196" s="95">
        <v>6.4047000000000001E-3</v>
      </c>
      <c r="AE196" s="95">
        <v>0.48583999999999999</v>
      </c>
      <c r="AF196" s="95">
        <v>1.0606E-4</v>
      </c>
      <c r="AG196" s="95">
        <v>0.49071999999999999</v>
      </c>
      <c r="AH196" s="95">
        <v>1.0014E-4</v>
      </c>
      <c r="AI196" s="95">
        <v>150</v>
      </c>
      <c r="AJ196" s="95">
        <v>0.43918000000000001</v>
      </c>
      <c r="AK196" s="95">
        <v>0.4582</v>
      </c>
      <c r="AL196" s="95">
        <v>0.4541</v>
      </c>
      <c r="AM196" s="95">
        <v>1.9016999999999999E-2</v>
      </c>
      <c r="AN196" s="95">
        <v>7.6223999999999997E-3</v>
      </c>
      <c r="AO196" s="95">
        <v>0.57616999999999996</v>
      </c>
      <c r="AP196" s="98">
        <v>8.4599999999999996E-5</v>
      </c>
      <c r="AQ196" s="95">
        <v>0.59082000000000001</v>
      </c>
      <c r="AR196" s="98">
        <v>6.9800000000000003E-5</v>
      </c>
      <c r="AS196" s="98">
        <v>7.5300000000000001E-5</v>
      </c>
      <c r="AT196" s="98">
        <v>6.3499999999999999E-5</v>
      </c>
      <c r="AU196" s="95">
        <v>8.6945000000000008E-3</v>
      </c>
      <c r="AV196" s="95">
        <v>1.1268E-2</v>
      </c>
      <c r="AW196" s="95">
        <v>3.2564999999999997E-4</v>
      </c>
      <c r="AX196" s="95">
        <v>3.3192999999999997E-4</v>
      </c>
      <c r="AY196" s="98">
        <v>3.8899999999999997E-5</v>
      </c>
      <c r="AZ196" s="98">
        <v>2.26E-5</v>
      </c>
      <c r="BA196" s="98">
        <v>4.8300000000000002E-5</v>
      </c>
      <c r="BB196" s="98">
        <v>2.7399999999999999E-5</v>
      </c>
      <c r="BC196" s="95">
        <v>7.3899999999999997E-4</v>
      </c>
      <c r="BD196" s="95">
        <v>1.0051999999999999E-3</v>
      </c>
      <c r="BE196" s="95">
        <v>6.5702E-3</v>
      </c>
      <c r="BF196" s="95">
        <v>7.0159000000000003E-3</v>
      </c>
      <c r="BG196" s="95">
        <v>3.1397E-4</v>
      </c>
      <c r="BH196" s="95">
        <v>5.3996999999999997E-4</v>
      </c>
      <c r="BI196" s="98">
        <v>5.8300000000000001E-5</v>
      </c>
      <c r="BJ196" s="95">
        <v>1.1137E-4</v>
      </c>
      <c r="BK196" s="98">
        <v>2.8900000000000001E-5</v>
      </c>
      <c r="BL196" s="98">
        <v>3.6300000000000001E-5</v>
      </c>
      <c r="BM196" s="95">
        <v>2.9998E-2</v>
      </c>
      <c r="BN196" s="95">
        <v>1.3183E-2</v>
      </c>
      <c r="BO196" s="95">
        <v>6.7263999999999996E-3</v>
      </c>
      <c r="BP196" s="95">
        <v>1.163E-2</v>
      </c>
      <c r="BQ196" s="95">
        <v>9.1781999999999992E-3</v>
      </c>
      <c r="BR196" s="95">
        <v>4.7664999999999999E-3</v>
      </c>
      <c r="BS196" s="95">
        <v>3.4673E-3</v>
      </c>
      <c r="BT196" s="95">
        <v>2.0820000000000002E-2</v>
      </c>
      <c r="BU196" s="95">
        <v>1.4017999999999999E-2</v>
      </c>
      <c r="BV196" s="95">
        <v>18.338000000000001</v>
      </c>
      <c r="BW196" s="95">
        <v>24.163</v>
      </c>
      <c r="BX196" s="95">
        <v>3.2684000000000002</v>
      </c>
      <c r="BY196" s="95">
        <v>0.41153000000000001</v>
      </c>
      <c r="BZ196" s="95">
        <v>0.4</v>
      </c>
      <c r="CA196" s="95">
        <v>1.5</v>
      </c>
      <c r="CB196" s="95">
        <v>295.93</v>
      </c>
      <c r="CC196" s="95">
        <v>0.35799999999999998</v>
      </c>
      <c r="CD196" s="95">
        <v>23</v>
      </c>
      <c r="CE196" s="95">
        <v>40</v>
      </c>
      <c r="CF196" s="95">
        <v>0</v>
      </c>
      <c r="CG196" s="95">
        <v>23</v>
      </c>
      <c r="CH196" s="95">
        <v>53</v>
      </c>
      <c r="CI196" s="95">
        <v>50</v>
      </c>
      <c r="CJ196" s="95">
        <v>580.41</v>
      </c>
      <c r="CK196" s="95">
        <v>1</v>
      </c>
      <c r="CL196" s="9">
        <f t="shared" si="144"/>
        <v>0.30581923235658276</v>
      </c>
      <c r="CM196" s="9">
        <v>44.1999</v>
      </c>
      <c r="CN196" s="9">
        <v>131.97730000000001</v>
      </c>
      <c r="CO196" s="95">
        <v>19</v>
      </c>
      <c r="CP196" s="95">
        <v>51</v>
      </c>
      <c r="CQ196" s="95">
        <v>32</v>
      </c>
      <c r="CR196" s="95">
        <v>36.39</v>
      </c>
      <c r="CS196" s="95">
        <v>85.1</v>
      </c>
      <c r="CT196" s="96" t="s">
        <v>87</v>
      </c>
      <c r="CU196" s="99">
        <v>0.99745370370370379</v>
      </c>
      <c r="CV196" s="95">
        <v>780.8</v>
      </c>
      <c r="CW196" s="95">
        <v>304.8</v>
      </c>
      <c r="CX196" s="95">
        <v>-4.3</v>
      </c>
      <c r="CY196" s="96">
        <v>319.60000000000002</v>
      </c>
      <c r="CZ196" s="95">
        <v>-30.4</v>
      </c>
      <c r="DA196" s="96" t="s">
        <v>95</v>
      </c>
      <c r="DB196" s="95">
        <v>1.5</v>
      </c>
      <c r="DC196" s="96">
        <v>42.076000000000001</v>
      </c>
    </row>
    <row r="197" spans="1:336" s="95" customFormat="1">
      <c r="A197" s="97"/>
      <c r="I197" s="95">
        <v>3.5</v>
      </c>
      <c r="J197" s="96" t="s">
        <v>63</v>
      </c>
      <c r="K197" s="95">
        <v>4816.8</v>
      </c>
      <c r="L197" s="95">
        <v>31.7</v>
      </c>
      <c r="M197" s="76">
        <f t="shared" si="142"/>
        <v>2.8054425585636134</v>
      </c>
      <c r="N197" s="95">
        <v>5.4898000000000002E-2</v>
      </c>
      <c r="O197" s="95">
        <v>8.7396000000000001E-3</v>
      </c>
      <c r="P197" s="95">
        <v>8.5241999999999998E-2</v>
      </c>
      <c r="Q197" s="95">
        <v>1.7479000000000001E-2</v>
      </c>
      <c r="R197" s="95">
        <v>4.8954999999999997E-3</v>
      </c>
      <c r="S197" s="95">
        <v>2.9391999999999999E-3</v>
      </c>
      <c r="T197" s="95">
        <v>5.3625000000000001E-3</v>
      </c>
      <c r="U197" s="95">
        <v>3.1321999999999999E-3</v>
      </c>
      <c r="V197" s="95">
        <v>3.9672000000000001</v>
      </c>
      <c r="W197" s="95">
        <v>3.2155</v>
      </c>
      <c r="X197" s="76">
        <v>3.5914000000000001</v>
      </c>
      <c r="Y197" s="95">
        <v>0.37586999999999998</v>
      </c>
      <c r="Z197" s="95">
        <v>0.35626000000000002</v>
      </c>
      <c r="AA197" s="95">
        <v>0.35692000000000002</v>
      </c>
      <c r="AB197" s="95">
        <v>0.35644999999999999</v>
      </c>
      <c r="AC197" s="95">
        <v>6.5448000000000004E-4</v>
      </c>
      <c r="AD197" s="95">
        <v>1.9968E-2</v>
      </c>
      <c r="AE197" s="95">
        <v>0.36010999999999999</v>
      </c>
      <c r="AF197" s="95">
        <v>2.2139999999999998E-3</v>
      </c>
      <c r="AG197" s="95">
        <v>0.36864999999999998</v>
      </c>
      <c r="AH197" s="95">
        <v>1.7565E-3</v>
      </c>
      <c r="AI197" s="95">
        <v>120</v>
      </c>
      <c r="AJ197" s="95">
        <v>0.39049</v>
      </c>
      <c r="AK197" s="95">
        <v>0.39627000000000001</v>
      </c>
      <c r="AL197" s="95">
        <v>0.39550999999999997</v>
      </c>
      <c r="AM197" s="95">
        <v>5.7773E-3</v>
      </c>
      <c r="AN197" s="95">
        <v>2.8981E-2</v>
      </c>
      <c r="AO197" s="95">
        <v>0.41016000000000002</v>
      </c>
      <c r="AP197" s="95">
        <v>4.7223000000000002E-4</v>
      </c>
      <c r="AQ197" s="95">
        <v>0.47363</v>
      </c>
      <c r="AR197" s="95">
        <v>1.9526E-4</v>
      </c>
      <c r="AS197" s="95">
        <v>4.1011999999999998E-4</v>
      </c>
      <c r="AT197" s="95">
        <v>1.0225000000000001E-4</v>
      </c>
      <c r="AU197" s="95">
        <v>3.4959000000000001E-3</v>
      </c>
      <c r="AV197" s="95">
        <v>1.0166000000000001E-3</v>
      </c>
      <c r="AW197" s="98">
        <v>2.62E-5</v>
      </c>
      <c r="AX197" s="98">
        <v>1.49E-5</v>
      </c>
      <c r="AY197" s="98">
        <v>1.17E-5</v>
      </c>
      <c r="AZ197" s="98">
        <v>2.7199999999999998E-6</v>
      </c>
      <c r="BA197" s="98">
        <v>9.4099999999999997E-6</v>
      </c>
      <c r="BB197" s="98">
        <v>1.2E-5</v>
      </c>
      <c r="BC197" s="95">
        <v>1.0799E-3</v>
      </c>
      <c r="BD197" s="95">
        <v>1.0567E-3</v>
      </c>
      <c r="BE197" s="95">
        <v>7.5558999999999999E-3</v>
      </c>
      <c r="BF197" s="95">
        <v>1.1390000000000001E-2</v>
      </c>
      <c r="BG197" s="95">
        <v>1.4881000000000001E-4</v>
      </c>
      <c r="BH197" s="95">
        <v>1.4278000000000001E-4</v>
      </c>
      <c r="BI197" s="98">
        <v>1.0200000000000001E-5</v>
      </c>
      <c r="BJ197" s="98">
        <v>7.5700000000000004E-6</v>
      </c>
      <c r="BK197" s="98">
        <v>4.4599999999999996E-6</v>
      </c>
      <c r="BL197" s="98">
        <v>2.8499999999999998E-6</v>
      </c>
      <c r="BM197" s="95">
        <v>0.11236</v>
      </c>
      <c r="BN197" s="95">
        <v>8.5173000000000002E-3</v>
      </c>
      <c r="BO197" s="95">
        <v>2.3321999999999999E-2</v>
      </c>
      <c r="BP197" s="95">
        <v>2.9628000000000002E-2</v>
      </c>
      <c r="BQ197" s="95">
        <v>2.6474999999999999E-2</v>
      </c>
      <c r="BR197" s="95">
        <v>3.2902999999999999E-3</v>
      </c>
      <c r="BS197" s="95">
        <v>4.4590999999999997E-3</v>
      </c>
      <c r="BT197" s="95">
        <v>8.5886000000000004E-2</v>
      </c>
      <c r="BU197" s="95">
        <v>9.1307999999999997E-3</v>
      </c>
      <c r="BV197" s="95">
        <v>17.411999999999999</v>
      </c>
      <c r="BW197" s="95">
        <v>11.047000000000001</v>
      </c>
      <c r="BX197" s="95">
        <v>4.2439999999999998</v>
      </c>
      <c r="BY197" s="95">
        <v>7.5020000000000003E-2</v>
      </c>
      <c r="BZ197" s="95">
        <v>0.3</v>
      </c>
      <c r="CA197" s="95">
        <v>2</v>
      </c>
      <c r="CB197" s="95">
        <v>22.887</v>
      </c>
      <c r="CC197" s="95">
        <v>0.34200000000000003</v>
      </c>
      <c r="CD197" s="95">
        <v>0</v>
      </c>
      <c r="CE197" s="95">
        <v>0</v>
      </c>
      <c r="CF197" s="95">
        <v>0</v>
      </c>
      <c r="CG197" s="95">
        <v>0</v>
      </c>
      <c r="CH197" s="95">
        <v>31</v>
      </c>
      <c r="CI197" s="95">
        <v>39</v>
      </c>
      <c r="CJ197" s="95">
        <v>813.06</v>
      </c>
      <c r="CK197" s="95">
        <v>1</v>
      </c>
      <c r="CL197" s="9">
        <f t="shared" si="144"/>
        <v>-6.9213857715574839E-2</v>
      </c>
      <c r="CM197" s="1">
        <v>77.475999999999999</v>
      </c>
      <c r="CN197" s="1">
        <v>-69.287999999999997</v>
      </c>
      <c r="CO197" s="95">
        <v>19</v>
      </c>
      <c r="CP197" s="95">
        <v>51</v>
      </c>
      <c r="CQ197" s="95">
        <v>32</v>
      </c>
      <c r="CR197" s="95">
        <v>45.04</v>
      </c>
      <c r="CS197" s="95">
        <v>350.1</v>
      </c>
      <c r="CT197" s="96" t="s">
        <v>87</v>
      </c>
      <c r="CU197" s="99">
        <v>2.314814814814815E-2</v>
      </c>
      <c r="CV197" s="95">
        <v>-26.3</v>
      </c>
      <c r="CW197" s="95">
        <v>26.8</v>
      </c>
      <c r="CX197" s="95">
        <v>0.5</v>
      </c>
      <c r="CY197" s="96">
        <v>341.8</v>
      </c>
      <c r="CZ197" s="95">
        <v>-8.1999999999999993</v>
      </c>
      <c r="DA197" s="96" t="s">
        <v>95</v>
      </c>
      <c r="DB197" s="95">
        <v>1.9</v>
      </c>
      <c r="DC197" s="96">
        <v>1.7290000000000001</v>
      </c>
    </row>
    <row r="198" spans="1:336" s="95" customFormat="1">
      <c r="A198" s="97"/>
      <c r="I198" s="95">
        <v>3.5</v>
      </c>
      <c r="J198" s="96" t="s">
        <v>119</v>
      </c>
      <c r="K198" s="95">
        <v>5246.2</v>
      </c>
      <c r="L198" s="95">
        <v>311.39999999999998</v>
      </c>
      <c r="M198" s="76">
        <f t="shared" si="142"/>
        <v>1.5226725949386364</v>
      </c>
      <c r="N198" s="95">
        <v>3.5492999999999997E-2</v>
      </c>
      <c r="O198" s="95">
        <v>1.1912000000000001E-2</v>
      </c>
      <c r="P198" s="95">
        <v>4.8337999999999999E-2</v>
      </c>
      <c r="Q198" s="95">
        <v>2.3824999999999999E-2</v>
      </c>
      <c r="R198" s="95">
        <v>8.7417999999999992E-3</v>
      </c>
      <c r="S198" s="95">
        <v>5.0886999999999998E-3</v>
      </c>
      <c r="T198" s="95">
        <v>7.9851999999999996E-3</v>
      </c>
      <c r="U198" s="95">
        <v>4.7803000000000003E-3</v>
      </c>
      <c r="V198" s="95">
        <v>1.9051</v>
      </c>
      <c r="W198" s="95">
        <v>2.3216999999999999</v>
      </c>
      <c r="X198" s="76">
        <v>2.1133999999999999</v>
      </c>
      <c r="Y198" s="95">
        <v>0.20832000000000001</v>
      </c>
      <c r="Z198" s="95">
        <v>0.65583999999999998</v>
      </c>
      <c r="AA198" s="95">
        <v>0.65766000000000002</v>
      </c>
      <c r="AB198" s="95">
        <v>0.65673999999999999</v>
      </c>
      <c r="AC198" s="95">
        <v>1.8146E-3</v>
      </c>
      <c r="AD198" s="95">
        <v>1.0999999999999999E-2</v>
      </c>
      <c r="AE198" s="95">
        <v>0.66405999999999998</v>
      </c>
      <c r="AF198" s="95">
        <v>7.6888E-4</v>
      </c>
      <c r="AG198" s="95">
        <v>0.67627000000000004</v>
      </c>
      <c r="AH198" s="95">
        <v>5.6740000000000002E-4</v>
      </c>
      <c r="AI198" s="95">
        <v>80</v>
      </c>
      <c r="AJ198" s="95">
        <v>0.60070000000000001</v>
      </c>
      <c r="AK198" s="95">
        <v>0.62424999999999997</v>
      </c>
      <c r="AL198" s="95">
        <v>0.60546999999999995</v>
      </c>
      <c r="AM198" s="95">
        <v>2.3547999999999999E-2</v>
      </c>
      <c r="AN198" s="95">
        <v>5.8894000000000004E-3</v>
      </c>
      <c r="AO198" s="95">
        <v>0.625</v>
      </c>
      <c r="AP198" s="95">
        <v>1.8642999999999999E-3</v>
      </c>
      <c r="AQ198" s="95">
        <v>0.68359000000000003</v>
      </c>
      <c r="AR198" s="95">
        <v>4.9072000000000005E-4</v>
      </c>
      <c r="AS198" s="95">
        <v>9.3464000000000004E-4</v>
      </c>
      <c r="AT198" s="95">
        <v>9.4634000000000005E-4</v>
      </c>
      <c r="AU198" s="95">
        <v>4.4824999999999997E-2</v>
      </c>
      <c r="AV198" s="95">
        <v>5.9873999999999997E-2</v>
      </c>
      <c r="AW198" s="95">
        <v>2.1258000000000002E-3</v>
      </c>
      <c r="AX198" s="95">
        <v>9.8951000000000009E-4</v>
      </c>
      <c r="AY198" s="95">
        <v>1.0377E-4</v>
      </c>
      <c r="AZ198" s="95">
        <v>1.1026E-4</v>
      </c>
      <c r="BA198" s="98">
        <v>8.4699999999999999E-5</v>
      </c>
      <c r="BB198" s="98">
        <v>3.3500000000000001E-5</v>
      </c>
      <c r="BC198" s="95">
        <v>1.0543E-3</v>
      </c>
      <c r="BD198" s="95">
        <v>9.2475999999999995E-4</v>
      </c>
      <c r="BE198" s="95">
        <v>4.376E-2</v>
      </c>
      <c r="BF198" s="95">
        <v>8.8855000000000003E-2</v>
      </c>
      <c r="BG198" s="95">
        <v>3.2364999999999998E-3</v>
      </c>
      <c r="BH198" s="95">
        <v>3.0972E-3</v>
      </c>
      <c r="BI198" s="95">
        <v>4.8319999999999998E-4</v>
      </c>
      <c r="BJ198" s="95">
        <v>2.6709999999999999E-4</v>
      </c>
      <c r="BK198" s="98">
        <v>8.2899999999999996E-5</v>
      </c>
      <c r="BL198" s="98">
        <v>6.6299999999999999E-5</v>
      </c>
      <c r="BM198" s="95">
        <v>3.7482000000000001E-2</v>
      </c>
      <c r="BN198" s="95">
        <v>8.7944000000000008E-3</v>
      </c>
      <c r="BO198" s="95">
        <v>2.938E-2</v>
      </c>
      <c r="BP198" s="95">
        <v>2.613E-2</v>
      </c>
      <c r="BQ198" s="95">
        <v>2.7754999999999998E-2</v>
      </c>
      <c r="BR198" s="95">
        <v>1.5834999999999998E-2</v>
      </c>
      <c r="BS198" s="95">
        <v>2.2983999999999999E-3</v>
      </c>
      <c r="BT198" s="95">
        <v>9.7266999999999996E-3</v>
      </c>
      <c r="BU198" s="95">
        <v>1.8113000000000001E-2</v>
      </c>
      <c r="BV198" s="95">
        <v>5.5294999999999996</v>
      </c>
      <c r="BW198" s="95">
        <v>4.2176</v>
      </c>
      <c r="BX198" s="95">
        <v>1.3505</v>
      </c>
      <c r="BY198" s="95">
        <v>0.14355000000000001</v>
      </c>
      <c r="BZ198" s="95">
        <v>0.5</v>
      </c>
      <c r="CA198" s="95">
        <v>2</v>
      </c>
      <c r="CB198" s="95">
        <v>303.83999999999997</v>
      </c>
      <c r="CC198" s="95">
        <v>0.33300000000000002</v>
      </c>
      <c r="CD198" s="95">
        <v>0</v>
      </c>
      <c r="CE198" s="95">
        <v>30</v>
      </c>
      <c r="CF198" s="95">
        <v>0</v>
      </c>
      <c r="CG198" s="95">
        <v>0</v>
      </c>
      <c r="CH198" s="95">
        <v>58</v>
      </c>
      <c r="CI198" s="95">
        <v>43</v>
      </c>
      <c r="CJ198" s="95">
        <v>338.78</v>
      </c>
      <c r="CK198" s="95">
        <v>1</v>
      </c>
      <c r="CL198" s="9">
        <f t="shared" si="144"/>
        <v>-7.7185187364828087E-2</v>
      </c>
      <c r="CM198" s="9">
        <v>53.105800000000002</v>
      </c>
      <c r="CN198" s="9">
        <v>157.7139</v>
      </c>
      <c r="CO198" s="95">
        <v>19</v>
      </c>
      <c r="CP198" s="95">
        <v>51</v>
      </c>
      <c r="CQ198" s="95">
        <v>32</v>
      </c>
      <c r="CR198" s="95">
        <v>44.48</v>
      </c>
      <c r="CS198" s="95">
        <v>58.2</v>
      </c>
      <c r="CT198" s="96" t="s">
        <v>87</v>
      </c>
      <c r="CU198" s="99">
        <v>4.1365740740740745E-2</v>
      </c>
      <c r="CV198" s="95">
        <v>1741</v>
      </c>
      <c r="CW198" s="95">
        <v>308.2</v>
      </c>
      <c r="CX198" s="95">
        <v>0.4</v>
      </c>
      <c r="CY198" s="95">
        <v>312.89999999999998</v>
      </c>
      <c r="CZ198" s="95">
        <v>-37.1</v>
      </c>
      <c r="DA198" s="96" t="s">
        <v>95</v>
      </c>
      <c r="DC198" s="96">
        <v>35.091999999999999</v>
      </c>
    </row>
    <row r="199" spans="1:336" s="77" customFormat="1">
      <c r="A199" s="91"/>
      <c r="I199" s="77">
        <v>3.5</v>
      </c>
      <c r="J199" s="74" t="s">
        <v>53</v>
      </c>
      <c r="K199" s="77">
        <v>6137.1</v>
      </c>
      <c r="L199" s="77">
        <v>3351.8</v>
      </c>
      <c r="M199" s="78">
        <f t="shared" si="142"/>
        <v>7.0621468926553668</v>
      </c>
      <c r="N199" s="77">
        <v>0.20568</v>
      </c>
      <c r="O199" s="77">
        <v>3.3828999999999998E-2</v>
      </c>
      <c r="P199" s="77">
        <v>0.31466</v>
      </c>
      <c r="Q199" s="77">
        <v>6.7657999999999996E-2</v>
      </c>
      <c r="R199" s="77">
        <v>2.3389E-2</v>
      </c>
      <c r="S199" s="77">
        <v>1.4031E-2</v>
      </c>
      <c r="T199" s="77">
        <v>3.0683999999999999E-2</v>
      </c>
      <c r="U199" s="77">
        <v>1.7967E-2</v>
      </c>
      <c r="V199" s="77">
        <v>7.0884</v>
      </c>
      <c r="W199" s="77">
        <v>6.7130000000000001</v>
      </c>
      <c r="X199" s="78">
        <v>6.9006999999999996</v>
      </c>
      <c r="Y199" s="77">
        <v>0.18773000000000001</v>
      </c>
      <c r="Z199" s="77">
        <v>0.14061999999999999</v>
      </c>
      <c r="AA199" s="77">
        <v>0.1434</v>
      </c>
      <c r="AB199" s="77">
        <v>0.1416</v>
      </c>
      <c r="AC199" s="77">
        <v>2.7807999999999999E-3</v>
      </c>
      <c r="AD199" s="77">
        <v>0.54237999999999997</v>
      </c>
      <c r="AE199" s="77">
        <v>0.16356999999999999</v>
      </c>
      <c r="AF199" s="77">
        <v>9.0550000000000005E-2</v>
      </c>
      <c r="AG199" s="77">
        <v>0.19042999999999999</v>
      </c>
      <c r="AH199" s="77">
        <v>4.2015999999999998E-2</v>
      </c>
      <c r="AI199" s="77">
        <v>80</v>
      </c>
      <c r="AJ199" s="77">
        <v>0.13500999999999999</v>
      </c>
      <c r="AK199" s="77">
        <v>0.16298000000000001</v>
      </c>
      <c r="AL199" s="77">
        <v>0.14648</v>
      </c>
      <c r="AM199" s="77">
        <v>2.7972E-2</v>
      </c>
      <c r="AN199" s="77">
        <v>0.45561000000000001</v>
      </c>
      <c r="AO199" s="77">
        <v>0.21484</v>
      </c>
      <c r="AP199" s="77">
        <v>7.9168000000000002E-2</v>
      </c>
      <c r="AQ199" s="77">
        <v>0.24414</v>
      </c>
      <c r="AR199" s="77">
        <v>1.8154E-2</v>
      </c>
      <c r="AS199" s="77">
        <v>2.7237000000000001E-2</v>
      </c>
      <c r="AT199" s="77">
        <v>3.7848E-2</v>
      </c>
      <c r="AU199" s="77">
        <v>2.913E-2</v>
      </c>
      <c r="AV199" s="77">
        <v>3.2118000000000001E-2</v>
      </c>
      <c r="AW199" s="77">
        <v>1.6482999999999999E-3</v>
      </c>
      <c r="AX199" s="93">
        <v>6.2299999999999996E-5</v>
      </c>
      <c r="AY199" s="77">
        <v>1.2858999999999999E-4</v>
      </c>
      <c r="AZ199" s="93">
        <v>9.2800000000000006E-5</v>
      </c>
      <c r="BA199" s="93">
        <v>2.0299999999999999E-5</v>
      </c>
      <c r="BB199" s="93">
        <v>7.9699999999999999E-6</v>
      </c>
      <c r="BC199" s="77">
        <v>2.0348000000000002E-2</v>
      </c>
      <c r="BD199" s="77">
        <v>2.0909000000000001E-2</v>
      </c>
      <c r="BE199" s="77">
        <v>3.0856999999999999E-2</v>
      </c>
      <c r="BF199" s="77">
        <v>2.4952999999999999E-2</v>
      </c>
      <c r="BG199" s="77">
        <v>9.0607000000000003E-4</v>
      </c>
      <c r="BH199" s="77">
        <v>9.9156000000000005E-4</v>
      </c>
      <c r="BI199" s="77">
        <v>2.0725999999999999E-4</v>
      </c>
      <c r="BJ199" s="77">
        <v>2.6383E-4</v>
      </c>
      <c r="BK199" s="93">
        <v>3.9400000000000002E-5</v>
      </c>
      <c r="BL199" s="93">
        <v>3.4799999999999999E-5</v>
      </c>
      <c r="BM199" s="77">
        <v>1.2032</v>
      </c>
      <c r="BN199" s="77">
        <v>0.37325000000000003</v>
      </c>
      <c r="BO199" s="77">
        <v>0.26605000000000001</v>
      </c>
      <c r="BP199" s="77">
        <v>0.41299000000000002</v>
      </c>
      <c r="BQ199" s="77">
        <v>0.33951999999999999</v>
      </c>
      <c r="BR199" s="77">
        <v>0.18229999999999999</v>
      </c>
      <c r="BS199" s="77">
        <v>0.10391</v>
      </c>
      <c r="BT199" s="77">
        <v>0.86370000000000002</v>
      </c>
      <c r="BU199" s="77">
        <v>0.41538999999999998</v>
      </c>
      <c r="BV199" s="77">
        <v>13.452999999999999</v>
      </c>
      <c r="BW199" s="77">
        <v>8.5732999999999997</v>
      </c>
      <c r="BX199" s="77">
        <v>3.5438999999999998</v>
      </c>
      <c r="BY199" s="77">
        <v>0.26074999999999998</v>
      </c>
      <c r="BZ199" s="77">
        <v>0.1</v>
      </c>
      <c r="CA199" s="77">
        <v>2</v>
      </c>
      <c r="CB199" s="77">
        <v>336.4</v>
      </c>
      <c r="CC199" s="77">
        <v>0.33400000000000002</v>
      </c>
      <c r="CD199" s="77">
        <v>1</v>
      </c>
      <c r="CE199" s="77">
        <v>30</v>
      </c>
      <c r="CF199" s="77">
        <v>0</v>
      </c>
      <c r="CG199" s="77">
        <v>1</v>
      </c>
      <c r="CH199" s="77">
        <v>46</v>
      </c>
      <c r="CI199" s="77">
        <v>14</v>
      </c>
      <c r="CJ199" s="77">
        <v>396.73</v>
      </c>
      <c r="CK199" s="77">
        <v>1</v>
      </c>
      <c r="CL199" s="58">
        <f t="shared" si="144"/>
        <v>-9.424583064590436E-2</v>
      </c>
      <c r="CM199" s="7">
        <v>64.875</v>
      </c>
      <c r="CN199" s="7">
        <v>-147.86099999999999</v>
      </c>
      <c r="CO199" s="77">
        <v>19</v>
      </c>
      <c r="CP199" s="77">
        <v>51</v>
      </c>
      <c r="CQ199" s="77">
        <v>32</v>
      </c>
      <c r="CR199" s="77">
        <v>54.67</v>
      </c>
      <c r="CS199" s="77">
        <v>21.5</v>
      </c>
      <c r="CT199" s="74" t="s">
        <v>87</v>
      </c>
      <c r="CU199" s="94">
        <v>7.4884259259259262E-2</v>
      </c>
      <c r="CV199" s="77">
        <v>1071</v>
      </c>
      <c r="CW199" s="77">
        <v>334.4</v>
      </c>
      <c r="CX199" s="77">
        <v>3.2</v>
      </c>
      <c r="CY199" s="77">
        <v>355.9</v>
      </c>
      <c r="CZ199" s="77">
        <v>5.9</v>
      </c>
      <c r="DA199" s="74" t="s">
        <v>95</v>
      </c>
      <c r="DB199" s="77">
        <v>2.2000000000000002</v>
      </c>
      <c r="DC199" s="74">
        <v>16.596</v>
      </c>
    </row>
    <row r="200" spans="1:336" s="141" customFormat="1">
      <c r="A200" s="166"/>
      <c r="J200" s="155"/>
      <c r="M200" s="159"/>
      <c r="X200" s="159">
        <f>AVERAGE(X194:X199)</f>
        <v>3.3722833333333333</v>
      </c>
      <c r="Y200" s="159">
        <f>AVERAGE(Y194:Y199)</f>
        <v>0.21291283333333333</v>
      </c>
      <c r="AX200" s="160"/>
      <c r="AZ200" s="160"/>
      <c r="BA200" s="160"/>
      <c r="BB200" s="160"/>
      <c r="BK200" s="160"/>
      <c r="BL200" s="160"/>
      <c r="CL200" s="111"/>
      <c r="CM200" s="112"/>
      <c r="CN200" s="112"/>
      <c r="CT200" s="155"/>
      <c r="CU200" s="165"/>
      <c r="DA200" s="155"/>
      <c r="DC200" s="155"/>
    </row>
    <row r="201" spans="1:336">
      <c r="A201" s="56">
        <v>39773</v>
      </c>
      <c r="B201" s="1">
        <v>53.1</v>
      </c>
      <c r="C201" s="1">
        <v>-109.9</v>
      </c>
      <c r="D201" s="1">
        <v>28.2</v>
      </c>
      <c r="E201" s="222">
        <v>3.9</v>
      </c>
      <c r="F201" s="222">
        <v>-4.0999999999999996</v>
      </c>
      <c r="G201" s="222">
        <v>-11.6</v>
      </c>
      <c r="H201" s="222">
        <f>(E201^2+F201^2+G201^2)^0.5</f>
        <v>12.90658746532173</v>
      </c>
      <c r="I201" s="1">
        <v>0.41</v>
      </c>
      <c r="J201" s="27" t="s">
        <v>62</v>
      </c>
      <c r="K201" s="1">
        <v>739.8</v>
      </c>
      <c r="L201" s="4">
        <v>40.700000000000003</v>
      </c>
      <c r="M201" s="44">
        <f>1/AB201</f>
        <v>3.657142857142857</v>
      </c>
      <c r="N201" s="1">
        <v>0.166886126</v>
      </c>
      <c r="O201" s="1">
        <v>3.0259405999999999E-2</v>
      </c>
      <c r="P201" s="1">
        <v>0.27662670900000003</v>
      </c>
      <c r="Q201" s="1">
        <v>6.0518810999999999E-2</v>
      </c>
      <c r="R201" s="1">
        <v>3.9763672999999999E-2</v>
      </c>
      <c r="S201" s="1">
        <v>2.3369647E-2</v>
      </c>
      <c r="T201" s="1">
        <v>3.1685053999999997E-2</v>
      </c>
      <c r="U201" s="4">
        <v>1.8045102E-2</v>
      </c>
      <c r="V201" s="1">
        <v>4.066374208</v>
      </c>
      <c r="W201" s="1">
        <v>3.3882138610000001</v>
      </c>
      <c r="X201" s="44">
        <v>3.7272940349999999</v>
      </c>
      <c r="Y201" s="1">
        <v>0.33908017299999998</v>
      </c>
      <c r="Z201" s="1">
        <v>0.271892568</v>
      </c>
      <c r="AA201" s="1">
        <v>0.27444191899999998</v>
      </c>
      <c r="AB201" s="1">
        <v>0.2734375</v>
      </c>
      <c r="AC201" s="1">
        <v>2.549351E-3</v>
      </c>
      <c r="AD201" s="1">
        <v>0.31493349399999998</v>
      </c>
      <c r="AE201" s="1">
        <v>0.28808593799999999</v>
      </c>
      <c r="AF201" s="1">
        <v>1.4213333E-2</v>
      </c>
      <c r="AG201" s="1">
        <v>0.302734375</v>
      </c>
      <c r="AH201" s="1">
        <v>7.5428070000000003E-3</v>
      </c>
      <c r="AI201" s="1">
        <v>40</v>
      </c>
      <c r="AJ201" s="1">
        <v>0.27249440200000002</v>
      </c>
      <c r="AK201" s="1">
        <v>0.31223911900000001</v>
      </c>
      <c r="AL201" s="1">
        <v>0.29296875</v>
      </c>
      <c r="AM201" s="1">
        <v>3.9744716999999999E-2</v>
      </c>
      <c r="AN201" s="1">
        <v>0.29556506199999999</v>
      </c>
      <c r="AO201" s="1">
        <v>0.41015625</v>
      </c>
      <c r="AP201" s="1">
        <v>3.0260199999999999E-3</v>
      </c>
      <c r="AQ201" s="1">
        <v>0.6640625</v>
      </c>
      <c r="AR201" s="1">
        <v>3.3710599999999999E-4</v>
      </c>
      <c r="AS201" s="1">
        <v>1.4048438999999999E-2</v>
      </c>
      <c r="AT201" s="1">
        <v>1.3590942E-2</v>
      </c>
      <c r="AU201" s="1">
        <v>2.6581559000000001E-2</v>
      </c>
      <c r="AV201" s="1">
        <v>3.2347310999999997E-2</v>
      </c>
      <c r="AW201" s="1">
        <v>9.58993E-4</v>
      </c>
      <c r="AX201" s="1">
        <v>7.3695499999999997E-4</v>
      </c>
      <c r="AY201" s="1">
        <v>2.5237799999999999E-4</v>
      </c>
      <c r="AZ201" s="1">
        <v>1.46594E-4</v>
      </c>
      <c r="BA201" s="1">
        <v>1.6660399999999999E-4</v>
      </c>
      <c r="BB201" s="1">
        <v>2.3356399999999999E-4</v>
      </c>
      <c r="BC201" s="1">
        <v>2.1984399000000002E-2</v>
      </c>
      <c r="BD201" s="1">
        <v>3.1158484E-2</v>
      </c>
      <c r="BE201" s="1">
        <v>3.7694736999999999E-2</v>
      </c>
      <c r="BF201" s="1">
        <v>3.7888230000000002E-2</v>
      </c>
      <c r="BG201" s="1">
        <v>3.9392109999999998E-3</v>
      </c>
      <c r="BH201" s="1">
        <v>8.7586460000000001E-3</v>
      </c>
      <c r="BI201" s="1">
        <v>8.5952999999999995E-4</v>
      </c>
      <c r="BJ201" s="1">
        <v>1.094051E-3</v>
      </c>
      <c r="BK201" s="1">
        <v>3.8984700000000002E-4</v>
      </c>
      <c r="BL201" s="1">
        <v>5.0921799999999998E-4</v>
      </c>
      <c r="BM201" s="1">
        <v>0.43356191300000002</v>
      </c>
      <c r="BN201" s="1">
        <v>7.6980825000000003E-2</v>
      </c>
      <c r="BO201" s="1">
        <v>0.43039771199999999</v>
      </c>
      <c r="BP201" s="1">
        <v>0.18870421600000001</v>
      </c>
      <c r="BQ201" s="1">
        <v>0.30955096399999998</v>
      </c>
      <c r="BR201" s="1">
        <v>0.62538399099999997</v>
      </c>
      <c r="BS201" s="1">
        <v>0.17090311</v>
      </c>
      <c r="BT201" s="1">
        <v>0.124010949</v>
      </c>
      <c r="BU201" s="1">
        <v>0.63010410500000003</v>
      </c>
      <c r="BV201" s="1">
        <v>6.9567696080000001</v>
      </c>
      <c r="BW201" s="1">
        <v>4.3626730059999996</v>
      </c>
      <c r="BX201" s="1">
        <v>1.400615613</v>
      </c>
      <c r="BY201" s="1">
        <v>0.766778407</v>
      </c>
      <c r="BZ201" s="1">
        <v>0.10634</v>
      </c>
      <c r="CA201" s="1">
        <v>1.66</v>
      </c>
      <c r="CB201" s="1">
        <v>42.258000000000003</v>
      </c>
      <c r="CC201" s="1">
        <v>0.33400000000000002</v>
      </c>
      <c r="CD201" s="1">
        <v>0</v>
      </c>
      <c r="CE201" s="1">
        <v>30</v>
      </c>
      <c r="CF201" s="1">
        <v>6</v>
      </c>
      <c r="CG201" s="1">
        <v>1</v>
      </c>
      <c r="CH201" s="27">
        <v>13</v>
      </c>
      <c r="CI201" s="9">
        <v>57</v>
      </c>
      <c r="CJ201" s="1">
        <v>159.0619049</v>
      </c>
      <c r="CK201" s="1">
        <v>1</v>
      </c>
      <c r="CL201" s="9">
        <f>K201/(((CG201*3600)+(CH201*60)+CI201)-((CO201*3600)+(CP201*60)+CQ201))</f>
        <v>0.26113660430638896</v>
      </c>
      <c r="CM201" s="1">
        <v>48.264000000000003</v>
      </c>
      <c r="CN201" s="1">
        <v>-117.12569999999999</v>
      </c>
      <c r="CO201" s="1">
        <v>0</v>
      </c>
      <c r="CP201" s="1">
        <v>26</v>
      </c>
      <c r="CQ201" s="1">
        <v>44</v>
      </c>
      <c r="CR201" s="1">
        <v>7.1</v>
      </c>
      <c r="CS201" s="1">
        <v>233.3</v>
      </c>
      <c r="CT201" s="27" t="s">
        <v>87</v>
      </c>
      <c r="CU201" s="79" t="s">
        <v>104</v>
      </c>
      <c r="CV201" s="1">
        <v>-38.799999999999997</v>
      </c>
      <c r="CW201" s="1">
        <v>43.1</v>
      </c>
      <c r="CX201" s="27">
        <v>-3.7</v>
      </c>
      <c r="CY201" s="1">
        <v>326.60000000000002</v>
      </c>
      <c r="CZ201" s="1">
        <v>-23.4</v>
      </c>
      <c r="DA201" s="27" t="s">
        <v>88</v>
      </c>
      <c r="DB201" s="84" t="s">
        <v>90</v>
      </c>
      <c r="DC201" s="27">
        <v>-54.018000000000001</v>
      </c>
      <c r="EO201" s="63"/>
      <c r="EP201" s="63"/>
      <c r="EQ201" s="63"/>
      <c r="ER201" s="63"/>
      <c r="ES201" s="63"/>
      <c r="ET201" s="63"/>
      <c r="EU201" s="63"/>
      <c r="EV201" s="63"/>
      <c r="EW201" s="63"/>
      <c r="EX201" s="63"/>
      <c r="EY201" s="63"/>
      <c r="EZ201" s="63"/>
      <c r="FA201" s="63"/>
      <c r="FB201" s="63"/>
      <c r="FC201" s="63"/>
      <c r="FD201" s="63"/>
      <c r="FE201" s="63"/>
      <c r="FF201" s="63"/>
      <c r="FG201" s="63"/>
      <c r="FH201" s="63"/>
      <c r="FI201" s="63"/>
      <c r="FJ201" s="63"/>
      <c r="FK201" s="63"/>
      <c r="FL201" s="63"/>
      <c r="FM201" s="63"/>
      <c r="FN201" s="63"/>
      <c r="FO201" s="63"/>
      <c r="FP201" s="63"/>
      <c r="FQ201" s="63"/>
      <c r="FR201" s="63"/>
      <c r="FS201" s="63"/>
      <c r="FT201" s="63"/>
      <c r="FU201" s="63"/>
      <c r="FV201" s="63"/>
      <c r="FW201" s="63"/>
      <c r="FX201" s="63"/>
      <c r="FY201" s="63"/>
      <c r="FZ201" s="63"/>
      <c r="GA201" s="63"/>
      <c r="GB201" s="63"/>
      <c r="GC201" s="63"/>
      <c r="GD201" s="63"/>
      <c r="GE201" s="63"/>
      <c r="GF201" s="63"/>
      <c r="GG201" s="63"/>
      <c r="GH201" s="63"/>
      <c r="GI201" s="63"/>
      <c r="GJ201" s="63"/>
      <c r="GK201" s="63"/>
      <c r="GL201" s="63"/>
      <c r="GM201" s="63"/>
      <c r="GN201" s="63"/>
      <c r="GO201" s="63"/>
      <c r="GP201" s="63"/>
      <c r="GQ201" s="63"/>
      <c r="GR201" s="63"/>
      <c r="GS201" s="63"/>
      <c r="GT201" s="63"/>
      <c r="GU201" s="63"/>
      <c r="GV201" s="63"/>
      <c r="GW201" s="63"/>
      <c r="GX201" s="63"/>
      <c r="GY201" s="63"/>
      <c r="GZ201" s="63"/>
      <c r="HA201" s="63"/>
      <c r="HB201" s="63"/>
      <c r="HC201" s="63"/>
      <c r="HD201" s="63"/>
      <c r="HE201" s="63"/>
      <c r="HF201" s="63"/>
      <c r="HG201" s="63"/>
      <c r="HH201" s="63"/>
      <c r="HI201" s="63"/>
      <c r="HJ201" s="63"/>
      <c r="HK201" s="63"/>
      <c r="HL201" s="63"/>
      <c r="HM201" s="63"/>
      <c r="HN201" s="63"/>
      <c r="HO201" s="63"/>
      <c r="HP201" s="63"/>
      <c r="HQ201" s="63"/>
      <c r="HR201" s="63"/>
      <c r="HS201" s="63"/>
      <c r="HT201" s="63"/>
      <c r="HU201" s="63"/>
      <c r="HV201" s="63"/>
      <c r="HW201" s="63"/>
      <c r="HX201" s="63"/>
      <c r="HY201" s="63"/>
      <c r="HZ201" s="63"/>
      <c r="IA201" s="63"/>
      <c r="IB201" s="63"/>
      <c r="IC201" s="63"/>
      <c r="ID201" s="63"/>
      <c r="IE201" s="63"/>
      <c r="IF201" s="63"/>
      <c r="IG201" s="63"/>
      <c r="IH201" s="63"/>
      <c r="II201" s="63"/>
      <c r="IJ201" s="63"/>
      <c r="IK201" s="63"/>
      <c r="IL201" s="63"/>
      <c r="IM201" s="63"/>
      <c r="IN201" s="63"/>
      <c r="IO201" s="63"/>
      <c r="IP201" s="63"/>
      <c r="IQ201" s="63"/>
      <c r="IR201" s="63"/>
      <c r="IS201" s="63"/>
      <c r="IT201" s="63"/>
      <c r="IU201" s="63"/>
      <c r="IV201" s="63"/>
      <c r="IW201" s="63"/>
      <c r="IX201" s="63"/>
      <c r="IY201" s="63"/>
      <c r="IZ201" s="63"/>
      <c r="JA201" s="63"/>
      <c r="JB201" s="63"/>
      <c r="JC201" s="63"/>
      <c r="JD201" s="63"/>
      <c r="JE201" s="63"/>
      <c r="JF201" s="63"/>
      <c r="JG201" s="63"/>
      <c r="JH201" s="63"/>
      <c r="JI201" s="63"/>
      <c r="JJ201" s="63"/>
      <c r="JK201" s="63"/>
      <c r="JL201" s="63"/>
      <c r="JM201" s="63"/>
      <c r="JN201" s="63"/>
      <c r="JO201" s="63"/>
      <c r="JP201" s="63"/>
      <c r="JQ201" s="63"/>
      <c r="JR201" s="63"/>
      <c r="JS201" s="63"/>
      <c r="JT201" s="63"/>
      <c r="JU201" s="63"/>
      <c r="JV201" s="63"/>
      <c r="JW201" s="63"/>
      <c r="JX201" s="63"/>
      <c r="JY201" s="63"/>
      <c r="JZ201" s="63"/>
      <c r="KA201" s="63"/>
      <c r="KB201" s="63"/>
      <c r="KC201" s="63"/>
      <c r="KD201" s="63"/>
      <c r="KE201" s="63"/>
      <c r="KF201" s="63"/>
      <c r="KG201" s="63"/>
      <c r="KH201" s="63"/>
      <c r="KI201" s="63"/>
      <c r="KJ201" s="63"/>
      <c r="KK201" s="63"/>
      <c r="KL201" s="63"/>
      <c r="KM201" s="63"/>
      <c r="KN201" s="63"/>
      <c r="KO201" s="63"/>
      <c r="KP201" s="63"/>
      <c r="KQ201" s="63"/>
      <c r="KR201" s="63"/>
      <c r="KS201" s="63"/>
      <c r="KT201" s="63"/>
      <c r="KU201" s="63"/>
      <c r="KV201" s="63"/>
      <c r="KW201" s="63"/>
      <c r="KX201" s="63"/>
      <c r="KY201" s="63"/>
      <c r="KZ201" s="63"/>
      <c r="LA201" s="63"/>
      <c r="LB201" s="63"/>
      <c r="LC201" s="63"/>
      <c r="LD201" s="63"/>
      <c r="LE201" s="63"/>
      <c r="LF201" s="63"/>
      <c r="LG201" s="63"/>
      <c r="LH201" s="63"/>
      <c r="LI201" s="63"/>
      <c r="LJ201" s="63"/>
      <c r="LK201" s="63"/>
      <c r="LL201" s="63"/>
      <c r="LM201" s="63"/>
      <c r="LN201" s="63"/>
      <c r="LO201" s="63"/>
      <c r="LP201" s="63"/>
      <c r="LQ201" s="63"/>
      <c r="LR201" s="63"/>
      <c r="LS201" s="63"/>
      <c r="LT201" s="63"/>
      <c r="LU201" s="63"/>
      <c r="LV201" s="63"/>
      <c r="LW201" s="63"/>
      <c r="LX201" s="63"/>
    </row>
    <row r="202" spans="1:336">
      <c r="E202" s="4"/>
      <c r="F202" s="4"/>
      <c r="G202" s="4"/>
      <c r="H202" s="4"/>
      <c r="I202" s="1">
        <v>0.41</v>
      </c>
      <c r="J202" s="66" t="s">
        <v>91</v>
      </c>
      <c r="K202" s="1">
        <v>1008.8</v>
      </c>
      <c r="L202" s="4">
        <v>293.89999999999998</v>
      </c>
      <c r="M202" s="214">
        <f t="shared" ref="M202:M203" si="145">1/AB202</f>
        <v>3.6571094207138675</v>
      </c>
      <c r="N202" s="35">
        <v>1.0395000000000001</v>
      </c>
      <c r="O202" s="4">
        <v>0.14348</v>
      </c>
      <c r="P202" s="1">
        <v>1.5748</v>
      </c>
      <c r="Q202" s="1">
        <v>0.28695999999999999</v>
      </c>
      <c r="R202" s="1">
        <v>2.9748E-2</v>
      </c>
      <c r="S202" s="1">
        <v>1.7410999999999999E-2</v>
      </c>
      <c r="T202" s="1">
        <v>2.1385999999999999E-2</v>
      </c>
      <c r="U202" s="1">
        <v>1.3185000000000001E-2</v>
      </c>
      <c r="V202" s="1">
        <v>3.5415000000000001</v>
      </c>
      <c r="W202" s="1">
        <v>4.3643000000000001</v>
      </c>
      <c r="X202" s="44">
        <v>3.9529000000000001</v>
      </c>
      <c r="Y202" s="1">
        <v>0.41141</v>
      </c>
      <c r="Z202" s="1">
        <v>0.27342</v>
      </c>
      <c r="AA202" s="1">
        <v>0.27354000000000001</v>
      </c>
      <c r="AB202" s="1">
        <v>0.27344000000000002</v>
      </c>
      <c r="AC202" s="1">
        <v>1.1807999999999999E-4</v>
      </c>
      <c r="AD202" s="1">
        <v>5.6638999999999999</v>
      </c>
      <c r="AE202" s="1">
        <v>0.53832999999999998</v>
      </c>
      <c r="AF202" s="1">
        <v>5.2251000000000001E-4</v>
      </c>
      <c r="AG202" s="1">
        <v>1.2329000000000001</v>
      </c>
      <c r="AH202" s="1">
        <v>1.46E-4</v>
      </c>
      <c r="AI202" s="1">
        <v>120</v>
      </c>
      <c r="AJ202" s="1">
        <v>0.27828999999999998</v>
      </c>
      <c r="AK202" s="1">
        <v>0.27844000000000002</v>
      </c>
      <c r="AL202" s="1">
        <v>0.27832000000000001</v>
      </c>
      <c r="AM202" s="1">
        <v>1.4821999999999999E-4</v>
      </c>
      <c r="AN202" s="1">
        <v>5.0156999999999998</v>
      </c>
      <c r="AO202" s="1">
        <v>1.2890999999999999</v>
      </c>
      <c r="AP202" s="1">
        <v>1.6226000000000001E-4</v>
      </c>
      <c r="AQ202" s="1">
        <v>1.7968999999999999</v>
      </c>
      <c r="AR202" s="2">
        <v>4.6400000000000003E-5</v>
      </c>
      <c r="AS202" s="1">
        <v>5.6654000000000001E-3</v>
      </c>
      <c r="AT202" s="1">
        <v>5.4776E-3</v>
      </c>
      <c r="AU202" s="1">
        <v>9.5277000000000001E-3</v>
      </c>
      <c r="AV202" s="1">
        <v>8.5993000000000007E-3</v>
      </c>
      <c r="AW202" s="1">
        <v>3.4630000000000001E-4</v>
      </c>
      <c r="AX202" s="1">
        <v>3.5989000000000003E-4</v>
      </c>
      <c r="AY202" s="1">
        <v>1.9521999999999999E-4</v>
      </c>
      <c r="AZ202" s="1">
        <v>2.2521999999999999E-4</v>
      </c>
      <c r="BA202" s="2">
        <v>5.02E-5</v>
      </c>
      <c r="BB202" s="2">
        <v>4.8699999999999998E-5</v>
      </c>
      <c r="BC202" s="1">
        <v>4.3122000000000004E-3</v>
      </c>
      <c r="BD202" s="1">
        <v>4.1684000000000001E-3</v>
      </c>
      <c r="BE202" s="1">
        <v>4.8951999999999997E-3</v>
      </c>
      <c r="BF202" s="1">
        <v>4.751E-3</v>
      </c>
      <c r="BG202" s="1">
        <v>4.3836999999999999E-4</v>
      </c>
      <c r="BH202" s="1">
        <v>4.3531E-4</v>
      </c>
      <c r="BI202" s="1">
        <v>1.6220000000000001E-4</v>
      </c>
      <c r="BJ202" s="1">
        <v>2.1301999999999999E-4</v>
      </c>
      <c r="BK202" s="1">
        <v>1.1928E-4</v>
      </c>
      <c r="BL202" s="1">
        <v>1.4412E-4</v>
      </c>
      <c r="BM202" s="1">
        <v>14.026</v>
      </c>
      <c r="BN202" s="1">
        <v>1.2021999999999999</v>
      </c>
      <c r="BO202" s="1">
        <v>0.37983</v>
      </c>
      <c r="BP202" s="1">
        <v>0.20161999999999999</v>
      </c>
      <c r="BQ202" s="1">
        <v>0.29072999999999999</v>
      </c>
      <c r="BR202" s="1">
        <v>0.57608999999999999</v>
      </c>
      <c r="BS202" s="1">
        <v>0.12601999999999999</v>
      </c>
      <c r="BT202" s="1">
        <v>13.734999999999999</v>
      </c>
      <c r="BU202" s="1">
        <v>1.3331</v>
      </c>
      <c r="BV202" s="1">
        <v>52.939</v>
      </c>
      <c r="BW202" s="1">
        <v>32.451000000000001</v>
      </c>
      <c r="BX202" s="1">
        <v>48.244</v>
      </c>
      <c r="BY202" s="1">
        <v>19.489999999999998</v>
      </c>
      <c r="BZ202" s="1">
        <v>0.1</v>
      </c>
      <c r="CA202" s="1">
        <v>2</v>
      </c>
      <c r="CB202" s="1">
        <v>291.39</v>
      </c>
      <c r="CC202" s="1">
        <v>0.34899999999999998</v>
      </c>
      <c r="CD202" s="1">
        <v>0</v>
      </c>
      <c r="CE202" s="1">
        <v>30</v>
      </c>
      <c r="CF202" s="1">
        <v>0</v>
      </c>
      <c r="CG202" s="1">
        <v>1</v>
      </c>
      <c r="CH202" s="1">
        <v>17</v>
      </c>
      <c r="CI202" s="1">
        <v>40</v>
      </c>
      <c r="CJ202" s="1">
        <v>419.88</v>
      </c>
      <c r="CK202" s="27">
        <v>1</v>
      </c>
      <c r="CL202" s="9">
        <f>K202/(((CG202*3600)+(CH202*60)+CI202)-((CO202*3600)+(CP202*60)+CQ202))</f>
        <v>0.3301047120418848</v>
      </c>
      <c r="CM202" s="1">
        <v>50.206499999999998</v>
      </c>
      <c r="CN202" s="1">
        <v>-96.011700000000005</v>
      </c>
      <c r="CO202" s="1">
        <v>0</v>
      </c>
      <c r="CP202" s="1">
        <v>26</v>
      </c>
      <c r="CQ202" s="1">
        <v>44</v>
      </c>
      <c r="CR202" s="1">
        <v>8.27</v>
      </c>
      <c r="CS202" s="1">
        <v>103.6</v>
      </c>
      <c r="CT202" s="27" t="s">
        <v>87</v>
      </c>
      <c r="CU202" s="71">
        <v>5.4872685185185184E-2</v>
      </c>
      <c r="CV202" s="1">
        <v>-94</v>
      </c>
      <c r="CW202" s="1">
        <v>292.39999999999998</v>
      </c>
      <c r="CX202" s="1">
        <v>-1</v>
      </c>
      <c r="CY202" s="1">
        <v>323.89999999999998</v>
      </c>
      <c r="CZ202" s="1">
        <v>-26.1</v>
      </c>
      <c r="DA202" s="27" t="s">
        <v>88</v>
      </c>
      <c r="DB202" s="84" t="s">
        <v>90</v>
      </c>
      <c r="DC202" s="27">
        <v>66.066000000000003</v>
      </c>
      <c r="EO202" s="63"/>
      <c r="EP202" s="63"/>
      <c r="EQ202" s="63"/>
      <c r="ER202" s="63"/>
      <c r="ES202" s="63"/>
      <c r="ET202" s="63"/>
      <c r="EU202" s="63"/>
      <c r="EV202" s="63"/>
      <c r="EW202" s="63"/>
      <c r="EX202" s="63"/>
      <c r="EY202" s="63"/>
      <c r="EZ202" s="63"/>
      <c r="FA202" s="63"/>
      <c r="FB202" s="63"/>
      <c r="FC202" s="63"/>
      <c r="FD202" s="63"/>
      <c r="FE202" s="63"/>
      <c r="FF202" s="63"/>
      <c r="FG202" s="63"/>
      <c r="FH202" s="63"/>
      <c r="FI202" s="63"/>
      <c r="FJ202" s="63"/>
      <c r="FK202" s="63"/>
      <c r="FL202" s="63"/>
      <c r="FM202" s="63"/>
      <c r="FN202" s="63"/>
      <c r="FO202" s="63"/>
      <c r="FP202" s="63"/>
      <c r="FQ202" s="63"/>
      <c r="FR202" s="63"/>
      <c r="FS202" s="63"/>
      <c r="FT202" s="63"/>
      <c r="FU202" s="63"/>
      <c r="FV202" s="63"/>
      <c r="FW202" s="63"/>
      <c r="FX202" s="63"/>
      <c r="FY202" s="63"/>
      <c r="FZ202" s="63"/>
      <c r="GA202" s="63"/>
      <c r="GB202" s="63"/>
      <c r="GC202" s="63"/>
      <c r="GD202" s="63"/>
      <c r="GE202" s="63"/>
      <c r="GF202" s="63"/>
      <c r="GG202" s="63"/>
      <c r="GH202" s="63"/>
      <c r="GI202" s="63"/>
      <c r="GJ202" s="63"/>
      <c r="GK202" s="63"/>
      <c r="GL202" s="63"/>
      <c r="GM202" s="63"/>
      <c r="GN202" s="63"/>
      <c r="GO202" s="63"/>
      <c r="GP202" s="63"/>
      <c r="GQ202" s="63"/>
      <c r="GR202" s="63"/>
      <c r="GS202" s="63"/>
      <c r="GT202" s="63"/>
      <c r="GU202" s="63"/>
      <c r="GV202" s="63"/>
      <c r="GW202" s="63"/>
      <c r="GX202" s="63"/>
      <c r="GY202" s="63"/>
      <c r="GZ202" s="63"/>
      <c r="HA202" s="63"/>
      <c r="HB202" s="63"/>
      <c r="HC202" s="63"/>
      <c r="HD202" s="63"/>
      <c r="HE202" s="63"/>
      <c r="HF202" s="63"/>
      <c r="HG202" s="63"/>
      <c r="HH202" s="63"/>
      <c r="HI202" s="63"/>
      <c r="HJ202" s="63"/>
      <c r="HK202" s="63"/>
      <c r="HL202" s="63"/>
      <c r="HM202" s="63"/>
      <c r="HN202" s="63"/>
      <c r="HO202" s="63"/>
      <c r="HP202" s="63"/>
      <c r="HQ202" s="63"/>
      <c r="HR202" s="63"/>
      <c r="HS202" s="63"/>
      <c r="HT202" s="63"/>
      <c r="HU202" s="63"/>
      <c r="HV202" s="63"/>
      <c r="HW202" s="63"/>
      <c r="HX202" s="63"/>
      <c r="HY202" s="63"/>
      <c r="HZ202" s="63"/>
      <c r="IA202" s="63"/>
      <c r="IB202" s="63"/>
      <c r="IC202" s="63"/>
      <c r="ID202" s="63"/>
      <c r="IE202" s="63"/>
      <c r="IF202" s="63"/>
      <c r="IG202" s="63"/>
      <c r="IH202" s="63"/>
      <c r="II202" s="63"/>
      <c r="IJ202" s="63"/>
      <c r="IK202" s="63"/>
      <c r="IL202" s="63"/>
      <c r="IM202" s="63"/>
      <c r="IN202" s="63"/>
      <c r="IO202" s="63"/>
      <c r="IP202" s="63"/>
      <c r="IQ202" s="63"/>
      <c r="IR202" s="63"/>
      <c r="IS202" s="63"/>
      <c r="IT202" s="63"/>
      <c r="IU202" s="63"/>
      <c r="IV202" s="63"/>
      <c r="IW202" s="63"/>
      <c r="IX202" s="63"/>
      <c r="IY202" s="63"/>
      <c r="IZ202" s="63"/>
      <c r="JA202" s="63"/>
      <c r="JB202" s="63"/>
      <c r="JC202" s="63"/>
      <c r="JD202" s="63"/>
      <c r="JE202" s="63"/>
      <c r="JF202" s="63"/>
      <c r="JG202" s="63"/>
      <c r="JH202" s="63"/>
      <c r="JI202" s="63"/>
      <c r="JJ202" s="63"/>
      <c r="JK202" s="63"/>
      <c r="JL202" s="63"/>
      <c r="JM202" s="63"/>
      <c r="JN202" s="63"/>
      <c r="JO202" s="63"/>
      <c r="JP202" s="63"/>
      <c r="JQ202" s="63"/>
      <c r="JR202" s="63"/>
      <c r="JS202" s="63"/>
      <c r="JT202" s="63"/>
      <c r="JU202" s="63"/>
      <c r="JV202" s="63"/>
      <c r="JW202" s="63"/>
      <c r="JX202" s="63"/>
      <c r="JY202" s="63"/>
      <c r="JZ202" s="63"/>
      <c r="KA202" s="63"/>
      <c r="KB202" s="63"/>
      <c r="KC202" s="63"/>
      <c r="KD202" s="63"/>
      <c r="KE202" s="63"/>
      <c r="KF202" s="63"/>
      <c r="KG202" s="63"/>
      <c r="KH202" s="63"/>
      <c r="KI202" s="63"/>
      <c r="KJ202" s="63"/>
      <c r="KK202" s="63"/>
      <c r="KL202" s="63"/>
      <c r="KM202" s="63"/>
      <c r="KN202" s="63"/>
      <c r="KO202" s="63"/>
      <c r="KP202" s="63"/>
      <c r="KQ202" s="63"/>
      <c r="KR202" s="63"/>
      <c r="KS202" s="63"/>
      <c r="KT202" s="63"/>
      <c r="KU202" s="63"/>
      <c r="KV202" s="63"/>
      <c r="KW202" s="63"/>
      <c r="KX202" s="63"/>
      <c r="KY202" s="63"/>
      <c r="KZ202" s="63"/>
      <c r="LA202" s="63"/>
      <c r="LB202" s="63"/>
      <c r="LC202" s="63"/>
      <c r="LD202" s="63"/>
      <c r="LE202" s="63"/>
      <c r="LF202" s="63"/>
      <c r="LG202" s="63"/>
      <c r="LH202" s="63"/>
      <c r="LI202" s="63"/>
      <c r="LJ202" s="63"/>
      <c r="LK202" s="63"/>
      <c r="LL202" s="63"/>
      <c r="LM202" s="63"/>
      <c r="LN202" s="63"/>
      <c r="LO202" s="63"/>
      <c r="LP202" s="63"/>
      <c r="LQ202" s="63"/>
      <c r="LR202" s="63"/>
      <c r="LS202" s="63"/>
      <c r="LT202" s="63"/>
      <c r="LU202" s="63"/>
      <c r="LV202" s="63"/>
      <c r="LW202" s="63"/>
      <c r="LX202" s="63"/>
    </row>
    <row r="203" spans="1:336" s="7" customFormat="1">
      <c r="A203" s="72"/>
      <c r="I203" s="7">
        <v>0.41</v>
      </c>
      <c r="J203" s="40" t="s">
        <v>63</v>
      </c>
      <c r="K203" s="7">
        <v>3177.3</v>
      </c>
      <c r="L203" s="7">
        <v>234.8</v>
      </c>
      <c r="M203" s="78">
        <f t="shared" si="145"/>
        <v>5.4611981868822017</v>
      </c>
      <c r="N203" s="7">
        <v>0.33084000000000002</v>
      </c>
      <c r="O203" s="7">
        <v>2.7518999999999998E-2</v>
      </c>
      <c r="P203" s="7">
        <v>0.46627999999999997</v>
      </c>
      <c r="Q203" s="7">
        <v>5.5037999999999997E-2</v>
      </c>
      <c r="R203" s="7">
        <v>1.5343000000000001E-2</v>
      </c>
      <c r="S203" s="7">
        <v>8.7632000000000005E-3</v>
      </c>
      <c r="T203" s="7">
        <v>1.4154E-2</v>
      </c>
      <c r="U203" s="7">
        <v>8.4943999999999992E-3</v>
      </c>
      <c r="V203" s="7">
        <v>4.6973000000000003</v>
      </c>
      <c r="W203" s="7">
        <v>4.4222999999999999</v>
      </c>
      <c r="X203" s="60">
        <v>4.5598000000000001</v>
      </c>
      <c r="Y203" s="7">
        <v>0.13747999999999999</v>
      </c>
      <c r="Z203" s="7">
        <v>0.18282000000000001</v>
      </c>
      <c r="AA203" s="7">
        <v>0.18314</v>
      </c>
      <c r="AB203" s="7">
        <v>0.18310999999999999</v>
      </c>
      <c r="AC203" s="7">
        <v>3.1417000000000001E-4</v>
      </c>
      <c r="AD203" s="7">
        <v>1.3201000000000001</v>
      </c>
      <c r="AE203" s="7">
        <v>0.18676999999999999</v>
      </c>
      <c r="AF203" s="7">
        <v>5.5752000000000003E-2</v>
      </c>
      <c r="AG203" s="7">
        <v>0.19897000000000001</v>
      </c>
      <c r="AH203" s="7">
        <v>2.4736000000000001E-2</v>
      </c>
      <c r="AI203" s="7">
        <v>120</v>
      </c>
      <c r="AJ203" s="7">
        <v>0.17954999999999999</v>
      </c>
      <c r="AK203" s="7">
        <v>0.18115999999999999</v>
      </c>
      <c r="AL203" s="7">
        <v>0.18065999999999999</v>
      </c>
      <c r="AM203" s="7">
        <v>1.6077999999999999E-3</v>
      </c>
      <c r="AN203" s="7">
        <v>1.123</v>
      </c>
      <c r="AO203" s="7">
        <v>0.42969000000000002</v>
      </c>
      <c r="AP203" s="7">
        <v>1.1727E-3</v>
      </c>
      <c r="AQ203" s="7">
        <v>0.94726999999999995</v>
      </c>
      <c r="AR203" s="7">
        <v>2.1484999999999999E-4</v>
      </c>
      <c r="AS203" s="7">
        <v>9.9586999999999992E-3</v>
      </c>
      <c r="AT203" s="7">
        <v>1.2496E-2</v>
      </c>
      <c r="AU203" s="7">
        <v>9.9994000000000003E-3</v>
      </c>
      <c r="AV203" s="7">
        <v>6.6293999999999997E-3</v>
      </c>
      <c r="AW203" s="7">
        <v>1.4149E-3</v>
      </c>
      <c r="AX203" s="7">
        <v>2.2731000000000001E-3</v>
      </c>
      <c r="AY203" s="7">
        <v>6.7933000000000002E-4</v>
      </c>
      <c r="AZ203" s="7">
        <v>1.0495999999999999E-3</v>
      </c>
      <c r="BA203" s="80">
        <v>8.1899999999999999E-5</v>
      </c>
      <c r="BB203" s="7">
        <v>1.0692999999999999E-4</v>
      </c>
      <c r="BC203" s="7">
        <v>2.8537E-2</v>
      </c>
      <c r="BD203" s="7">
        <v>2.3872999999999998E-2</v>
      </c>
      <c r="BE203" s="7">
        <v>1.6348999999999999E-2</v>
      </c>
      <c r="BF203" s="7">
        <v>1.3454000000000001E-2</v>
      </c>
      <c r="BG203" s="7">
        <v>6.3610000000000001E-4</v>
      </c>
      <c r="BH203" s="7">
        <v>5.4927999999999997E-4</v>
      </c>
      <c r="BI203" s="7">
        <v>2.5196000000000002E-4</v>
      </c>
      <c r="BJ203" s="7">
        <v>2.7018000000000002E-4</v>
      </c>
      <c r="BK203" s="7">
        <v>2.7105E-4</v>
      </c>
      <c r="BL203" s="7">
        <v>3.7521000000000001E-4</v>
      </c>
      <c r="BM203" s="7">
        <v>2.8336999999999999</v>
      </c>
      <c r="BN203" s="7">
        <v>0.34417999999999999</v>
      </c>
      <c r="BO203" s="7">
        <v>0.20841999999999999</v>
      </c>
      <c r="BP203" s="7">
        <v>0.14949000000000001</v>
      </c>
      <c r="BQ203" s="7">
        <v>0.17896000000000001</v>
      </c>
      <c r="BR203" s="7">
        <v>0.38084000000000001</v>
      </c>
      <c r="BS203" s="7">
        <v>4.1667999999999997E-2</v>
      </c>
      <c r="BT203" s="7">
        <v>2.6547000000000001</v>
      </c>
      <c r="BU203" s="7">
        <v>0.51332</v>
      </c>
      <c r="BV203" s="7">
        <v>30.390999999999998</v>
      </c>
      <c r="BW203" s="7">
        <v>17.725000000000001</v>
      </c>
      <c r="BX203" s="7">
        <v>15.834</v>
      </c>
      <c r="BY203" s="7">
        <v>3.1086</v>
      </c>
      <c r="BZ203" s="7">
        <v>0.15</v>
      </c>
      <c r="CA203" s="7">
        <v>3.8</v>
      </c>
      <c r="CB203" s="7">
        <v>225.32</v>
      </c>
      <c r="CC203" s="7">
        <v>0.34799999999999998</v>
      </c>
      <c r="CD203" s="7">
        <v>3</v>
      </c>
      <c r="CE203" s="7">
        <v>0</v>
      </c>
      <c r="CF203" s="7">
        <v>0</v>
      </c>
      <c r="CG203" s="7">
        <v>3</v>
      </c>
      <c r="CH203" s="7">
        <v>27</v>
      </c>
      <c r="CI203" s="7">
        <v>19</v>
      </c>
      <c r="CJ203" s="7">
        <v>658.04</v>
      </c>
      <c r="CK203" s="40">
        <v>1</v>
      </c>
      <c r="CL203" s="58">
        <f>K203/(((CG203*3600)+(CH203*60)+CI203)-((CO203*3600)+(CP203*60)+CQ203))</f>
        <v>0.29324411628980157</v>
      </c>
      <c r="CM203" s="7">
        <v>77.475999999999999</v>
      </c>
      <c r="CN203" s="7">
        <v>-69.287999999999997</v>
      </c>
      <c r="CO203" s="7">
        <v>0</v>
      </c>
      <c r="CP203" s="7">
        <v>26</v>
      </c>
      <c r="CQ203" s="7">
        <v>44</v>
      </c>
      <c r="CR203" s="7">
        <v>28.57</v>
      </c>
      <c r="CS203" s="40">
        <v>16.8</v>
      </c>
      <c r="CT203" s="40" t="s">
        <v>87</v>
      </c>
      <c r="CU203" s="157">
        <v>0.14280092592592594</v>
      </c>
      <c r="CV203" s="7">
        <v>398.3</v>
      </c>
      <c r="CW203" s="7">
        <v>227.9</v>
      </c>
      <c r="CX203" s="7">
        <v>-5.6</v>
      </c>
      <c r="CY203" s="7">
        <v>331.5</v>
      </c>
      <c r="CZ203" s="7">
        <v>-18.5</v>
      </c>
      <c r="DA203" s="40" t="s">
        <v>70</v>
      </c>
      <c r="DB203" s="32" t="s">
        <v>90</v>
      </c>
      <c r="DC203" s="40">
        <v>10.68</v>
      </c>
    </row>
    <row r="204" spans="1:336" s="112" customFormat="1">
      <c r="A204" s="129"/>
      <c r="J204" s="118"/>
      <c r="M204" s="159"/>
      <c r="X204" s="130">
        <f>AVERAGE(X201:X203)</f>
        <v>4.0799980116666665</v>
      </c>
      <c r="Y204" s="130">
        <f>AVERAGE(Y201:Y203)</f>
        <v>0.29599005766666669</v>
      </c>
      <c r="BA204" s="132"/>
      <c r="CK204" s="118"/>
      <c r="CL204" s="111"/>
      <c r="CS204" s="118"/>
      <c r="CT204" s="118"/>
      <c r="CU204" s="200"/>
      <c r="DA204" s="118"/>
      <c r="DB204" s="201"/>
      <c r="DC204" s="118"/>
    </row>
    <row r="205" spans="1:336">
      <c r="A205" s="56">
        <v>39728</v>
      </c>
      <c r="B205" s="1">
        <v>20.9</v>
      </c>
      <c r="C205" s="1">
        <v>31.4</v>
      </c>
      <c r="D205" s="1">
        <v>38.9</v>
      </c>
      <c r="E205" s="222">
        <v>-9</v>
      </c>
      <c r="F205" s="222">
        <v>9</v>
      </c>
      <c r="G205" s="222">
        <v>3.8</v>
      </c>
      <c r="H205" s="222">
        <f>(E205^2+F205^2+G205^2)^0.5</f>
        <v>13.283071933856265</v>
      </c>
      <c r="I205" s="1">
        <v>1</v>
      </c>
      <c r="J205" s="66" t="s">
        <v>55</v>
      </c>
      <c r="K205" s="1">
        <v>2531.9</v>
      </c>
      <c r="L205" s="4">
        <v>346.8</v>
      </c>
      <c r="M205" s="44">
        <f>1/AB205</f>
        <v>4.1795536236729918</v>
      </c>
      <c r="N205" s="87">
        <v>1.9598999999999998E-2</v>
      </c>
      <c r="O205" s="4">
        <v>6.3321999999999996E-3</v>
      </c>
      <c r="P205" s="1">
        <v>3.4481999999999999E-2</v>
      </c>
      <c r="Q205" s="1">
        <v>1.2664E-2</v>
      </c>
      <c r="R205" s="1">
        <v>2.4218E-3</v>
      </c>
      <c r="S205" s="1">
        <v>1.3996E-3</v>
      </c>
      <c r="T205" s="1">
        <v>2.9516E-3</v>
      </c>
      <c r="U205" s="1">
        <v>1.7979000000000001E-3</v>
      </c>
      <c r="V205" s="1">
        <v>2.4033000000000002</v>
      </c>
      <c r="W205" s="1">
        <v>2.5714999999999999</v>
      </c>
      <c r="X205" s="44">
        <v>2.4874000000000001</v>
      </c>
      <c r="Y205" s="1">
        <v>8.4110000000000004E-2</v>
      </c>
      <c r="Z205" s="1">
        <v>0.23677999999999999</v>
      </c>
      <c r="AA205" s="1">
        <v>0.24163000000000001</v>
      </c>
      <c r="AB205" s="1">
        <v>0.23926</v>
      </c>
      <c r="AC205" s="1">
        <v>4.8577999999999998E-3</v>
      </c>
      <c r="AD205" s="1">
        <v>4.1805999999999996E-3</v>
      </c>
      <c r="AE205" s="1">
        <v>0.24657999999999999</v>
      </c>
      <c r="AF205" s="2">
        <v>3.3780000000000003E-4</v>
      </c>
      <c r="AG205" s="1">
        <v>0.27344000000000002</v>
      </c>
      <c r="AH205" s="2">
        <v>1.3002000000000001E-4</v>
      </c>
      <c r="AI205" s="1">
        <v>120</v>
      </c>
      <c r="AJ205" s="1">
        <v>0.23838999999999999</v>
      </c>
      <c r="AK205" s="1">
        <v>0.24698000000000001</v>
      </c>
      <c r="AL205" s="1">
        <v>0.24414</v>
      </c>
      <c r="AM205" s="1">
        <v>8.5912999999999996E-3</v>
      </c>
      <c r="AN205" s="1">
        <v>3.7510999999999998E-3</v>
      </c>
      <c r="AO205" s="1">
        <v>0.25879000000000002</v>
      </c>
      <c r="AP205" s="2">
        <v>1.6239999999999999E-4</v>
      </c>
      <c r="AQ205" s="1">
        <v>0.29785</v>
      </c>
      <c r="AR205" s="2">
        <v>7.0400000000000004E-5</v>
      </c>
      <c r="AS205" s="2">
        <v>5.7122E-4</v>
      </c>
      <c r="AT205" s="2">
        <v>9.5166999999999995E-4</v>
      </c>
      <c r="AU205" s="1">
        <v>2.6422000000000001E-4</v>
      </c>
      <c r="AV205" s="1">
        <v>4.0873999999999999E-4</v>
      </c>
      <c r="AW205" s="2">
        <v>2.8099999999999999E-5</v>
      </c>
      <c r="AX205" s="2">
        <v>3.5500000000000002E-5</v>
      </c>
      <c r="AY205" s="2">
        <v>1.5999999999999999E-5</v>
      </c>
      <c r="AZ205" s="2">
        <v>2.0599999999999999E-5</v>
      </c>
      <c r="BA205" s="2">
        <v>1.2099999999999999E-5</v>
      </c>
      <c r="BB205" s="2">
        <v>2.8900000000000001E-5</v>
      </c>
      <c r="BC205" s="2">
        <v>4.3942999999999999E-4</v>
      </c>
      <c r="BD205" s="1">
        <v>5.5153000000000005E-4</v>
      </c>
      <c r="BE205" s="1">
        <v>3.2055000000000001E-4</v>
      </c>
      <c r="BF205" s="1">
        <v>2.4923000000000002E-4</v>
      </c>
      <c r="BG205" s="2">
        <v>4.7899999999999999E-5</v>
      </c>
      <c r="BH205" s="2">
        <v>4.4799999999999998E-5</v>
      </c>
      <c r="BI205" s="2">
        <v>1.34E-5</v>
      </c>
      <c r="BJ205" s="2">
        <v>1.6200000000000001E-5</v>
      </c>
      <c r="BK205" s="2">
        <v>6.2700000000000001E-6</v>
      </c>
      <c r="BL205" s="2">
        <v>2.9799999999999998E-6</v>
      </c>
      <c r="BM205" s="1">
        <v>4.7107E-3</v>
      </c>
      <c r="BN205" s="1">
        <v>7.3919000000000003E-4</v>
      </c>
      <c r="BO205" s="1">
        <v>1.3817E-3</v>
      </c>
      <c r="BP205" s="1">
        <v>2.1324999999999998E-3</v>
      </c>
      <c r="BQ205" s="1">
        <v>1.7570999999999999E-3</v>
      </c>
      <c r="BR205" s="1">
        <v>6.4448999999999995E-4</v>
      </c>
      <c r="BS205" s="1">
        <v>5.3083999999999998E-4</v>
      </c>
      <c r="BT205" s="1">
        <v>2.9535999999999998E-3</v>
      </c>
      <c r="BU205" s="1">
        <v>9.8069999999999993E-4</v>
      </c>
      <c r="BV205" s="1">
        <v>14.238</v>
      </c>
      <c r="BW205" s="1">
        <v>9.7494999999999994</v>
      </c>
      <c r="BX205" s="1">
        <v>2.681</v>
      </c>
      <c r="BY205" s="1">
        <v>0.15048</v>
      </c>
      <c r="BZ205" s="1">
        <v>0.2</v>
      </c>
      <c r="CA205" s="1">
        <v>0.8</v>
      </c>
      <c r="CB205" s="1">
        <v>347.28</v>
      </c>
      <c r="CC205" s="1">
        <v>0.34100000000000003</v>
      </c>
      <c r="CD205" s="1">
        <v>3</v>
      </c>
      <c r="CE205" s="1">
        <v>0</v>
      </c>
      <c r="CF205" s="1">
        <v>0</v>
      </c>
      <c r="CG205" s="1">
        <v>5</v>
      </c>
      <c r="CH205" s="1">
        <v>8</v>
      </c>
      <c r="CI205" s="1">
        <v>32</v>
      </c>
      <c r="CJ205" s="1">
        <v>231.44</v>
      </c>
      <c r="CK205" s="27">
        <v>1</v>
      </c>
      <c r="CL205" s="9">
        <f>K205/(((CG205*3600)+(CH205*60)+CI205)-((CO205*3600)+(CP205*60)+CQ205))</f>
        <v>0.29554102953192485</v>
      </c>
      <c r="CM205" s="1">
        <v>-1.2422</v>
      </c>
      <c r="CN205" s="1">
        <v>36.827199999999998</v>
      </c>
      <c r="CO205" s="1">
        <v>2</v>
      </c>
      <c r="CP205" s="1">
        <v>45</v>
      </c>
      <c r="CQ205" s="1">
        <v>45</v>
      </c>
      <c r="DC205" s="27">
        <v>3.403</v>
      </c>
    </row>
    <row r="206" spans="1:336" s="7" customFormat="1">
      <c r="A206" s="72"/>
      <c r="I206" s="7">
        <v>1</v>
      </c>
      <c r="J206" s="40" t="s">
        <v>43</v>
      </c>
      <c r="K206" s="7">
        <v>4023.7</v>
      </c>
      <c r="L206" s="7">
        <v>225.2</v>
      </c>
      <c r="M206" s="78">
        <f t="shared" ref="M206:M238" si="146">1/AB206</f>
        <v>3.4711374917560485</v>
      </c>
      <c r="N206" s="92">
        <v>0.10432</v>
      </c>
      <c r="O206" s="7">
        <v>4.8772999999999997E-2</v>
      </c>
      <c r="P206" s="7">
        <v>0.13153000000000001</v>
      </c>
      <c r="Q206" s="7">
        <v>9.7545000000000007E-2</v>
      </c>
      <c r="R206" s="7">
        <v>1.4093E-2</v>
      </c>
      <c r="S206" s="7">
        <v>8.3012999999999993E-3</v>
      </c>
      <c r="T206" s="7">
        <v>1.9626000000000001E-2</v>
      </c>
      <c r="U206" s="7">
        <v>1.1665999999999999E-2</v>
      </c>
      <c r="V206" s="7">
        <v>2.4262000000000001</v>
      </c>
      <c r="W206" s="7">
        <v>4.3441000000000001</v>
      </c>
      <c r="X206" s="60">
        <v>3.3852000000000002</v>
      </c>
      <c r="Y206" s="7">
        <v>0.95892999999999995</v>
      </c>
      <c r="Z206" s="7">
        <v>0.28791</v>
      </c>
      <c r="AA206" s="7">
        <v>0.28822999999999999</v>
      </c>
      <c r="AB206" s="7">
        <v>0.28809000000000001</v>
      </c>
      <c r="AC206" s="7">
        <v>3.2322999999999998E-4</v>
      </c>
      <c r="AD206" s="7">
        <v>7.0334999999999995E-2</v>
      </c>
      <c r="AE206" s="7">
        <v>0.29175000000000001</v>
      </c>
      <c r="AF206" s="7">
        <v>1.4866E-3</v>
      </c>
      <c r="AG206" s="7">
        <v>0.29663</v>
      </c>
      <c r="AH206" s="7">
        <v>1.0961E-2</v>
      </c>
      <c r="AI206" s="7">
        <v>60</v>
      </c>
      <c r="AJ206" s="7">
        <v>0.27116000000000001</v>
      </c>
      <c r="AK206" s="7">
        <v>0.28752</v>
      </c>
      <c r="AL206" s="7">
        <v>0.28320000000000001</v>
      </c>
      <c r="AM206" s="7">
        <v>1.6358999999999999E-2</v>
      </c>
      <c r="AN206" s="7">
        <v>4.7832E-2</v>
      </c>
      <c r="AO206" s="7">
        <v>0.33202999999999999</v>
      </c>
      <c r="AP206" s="7">
        <v>4.7735E-3</v>
      </c>
      <c r="AQ206" s="7">
        <v>0.36132999999999998</v>
      </c>
      <c r="AR206" s="7">
        <v>1.6685999999999999E-3</v>
      </c>
      <c r="AS206" s="7">
        <v>1.7030000000000001E-3</v>
      </c>
      <c r="AT206" s="7">
        <v>9.937800000000001E-4</v>
      </c>
      <c r="AU206" s="7">
        <v>1.0836999999999999E-2</v>
      </c>
      <c r="AV206" s="7">
        <v>1.095E-2</v>
      </c>
      <c r="AW206" s="7">
        <v>1.5943999999999999E-3</v>
      </c>
      <c r="AX206" s="7">
        <v>1.0819E-3</v>
      </c>
      <c r="AY206" s="7">
        <v>8.3458999999999996E-4</v>
      </c>
      <c r="AZ206" s="7">
        <v>9.9017000000000007E-4</v>
      </c>
      <c r="BA206" s="7">
        <v>2.5672E-4</v>
      </c>
      <c r="BB206" s="7">
        <v>1.2111E-4</v>
      </c>
      <c r="BC206" s="7">
        <v>6.7565000000000004E-3</v>
      </c>
      <c r="BD206" s="7">
        <v>6.7495000000000003E-3</v>
      </c>
      <c r="BE206" s="7">
        <v>1.191E-2</v>
      </c>
      <c r="BF206" s="7">
        <v>1.1472E-2</v>
      </c>
      <c r="BG206" s="7">
        <v>2.3912999999999998E-3</v>
      </c>
      <c r="BH206" s="7">
        <v>2.2856999999999999E-3</v>
      </c>
      <c r="BI206" s="7">
        <v>1.1303000000000001E-3</v>
      </c>
      <c r="BJ206" s="7">
        <v>1.2063E-3</v>
      </c>
      <c r="BK206" s="7">
        <v>4.0009000000000003E-4</v>
      </c>
      <c r="BL206" s="7">
        <v>3.3372000000000002E-4</v>
      </c>
      <c r="BM206" s="7">
        <v>0.28277999999999998</v>
      </c>
      <c r="BN206" s="7">
        <v>0.44128000000000001</v>
      </c>
      <c r="BO206" s="7">
        <v>0.16106999999999999</v>
      </c>
      <c r="BP206" s="7">
        <v>0.25395000000000001</v>
      </c>
      <c r="BQ206" s="7">
        <v>0.20751</v>
      </c>
      <c r="BR206" s="7">
        <v>0.51646000000000003</v>
      </c>
      <c r="BS206" s="7">
        <v>6.5673999999999996E-2</v>
      </c>
      <c r="BT206" s="7">
        <v>7.5270000000000004E-2</v>
      </c>
      <c r="BU206" s="7">
        <v>0.67930999999999997</v>
      </c>
      <c r="BV206" s="7">
        <v>9.3332999999999995</v>
      </c>
      <c r="BW206" s="7">
        <v>8.8396000000000008</v>
      </c>
      <c r="BX206" s="7">
        <v>1.3627</v>
      </c>
      <c r="BY206" s="7">
        <v>0.16322999999999999</v>
      </c>
      <c r="BZ206" s="7">
        <v>0.2</v>
      </c>
      <c r="CA206" s="7">
        <v>3</v>
      </c>
      <c r="CB206" s="7">
        <v>222.15</v>
      </c>
      <c r="CC206" s="7">
        <v>0.34200000000000003</v>
      </c>
      <c r="CD206" s="7">
        <v>5</v>
      </c>
      <c r="CE206" s="7">
        <v>58</v>
      </c>
      <c r="CF206" s="7">
        <v>42</v>
      </c>
      <c r="CG206" s="7">
        <v>6</v>
      </c>
      <c r="CH206" s="7">
        <v>22</v>
      </c>
      <c r="CI206" s="7">
        <v>36</v>
      </c>
      <c r="CJ206" s="7">
        <v>555.96</v>
      </c>
      <c r="CK206" s="40">
        <v>1</v>
      </c>
      <c r="CL206" s="58">
        <f>K206/(((CG206*3600)+(CH206*60)+CI206)-((CO206*3600)+(CP206*60)+CQ206))</f>
        <v>0.30925370840058408</v>
      </c>
      <c r="CM206" s="7">
        <v>50.4086</v>
      </c>
      <c r="CN206" s="7">
        <v>58.034300000000002</v>
      </c>
      <c r="CO206" s="7">
        <v>2</v>
      </c>
      <c r="CP206" s="7">
        <v>45</v>
      </c>
      <c r="CQ206" s="7">
        <v>45</v>
      </c>
      <c r="CT206" s="40"/>
      <c r="DA206" s="40"/>
      <c r="DC206" s="40">
        <v>20.905999999999999</v>
      </c>
      <c r="EB206" s="77"/>
      <c r="EC206" s="77"/>
      <c r="ED206" s="77"/>
      <c r="EE206" s="77"/>
      <c r="EF206" s="77"/>
      <c r="EG206" s="77"/>
      <c r="EH206" s="77"/>
      <c r="EI206" s="77"/>
      <c r="EJ206" s="77"/>
      <c r="EK206" s="77"/>
      <c r="EL206" s="77"/>
      <c r="EM206" s="77"/>
      <c r="EN206" s="77"/>
      <c r="EO206" s="77"/>
      <c r="EP206" s="77"/>
      <c r="EQ206" s="77"/>
      <c r="ER206" s="77"/>
      <c r="ES206" s="77"/>
      <c r="ET206" s="77"/>
      <c r="EU206" s="77"/>
      <c r="EV206" s="77"/>
      <c r="EW206" s="77"/>
      <c r="EX206" s="77"/>
      <c r="EY206" s="77"/>
      <c r="EZ206" s="77"/>
      <c r="FA206" s="77"/>
      <c r="FB206" s="77"/>
      <c r="FC206" s="77"/>
      <c r="FD206" s="77"/>
      <c r="FE206" s="77"/>
      <c r="FF206" s="77"/>
      <c r="FG206" s="77"/>
      <c r="FH206" s="77"/>
      <c r="FI206" s="77"/>
      <c r="FJ206" s="77"/>
      <c r="FK206" s="77"/>
      <c r="FL206" s="77"/>
      <c r="FM206" s="77"/>
      <c r="FN206" s="77"/>
      <c r="FO206" s="77"/>
      <c r="FP206" s="77"/>
      <c r="FQ206" s="77"/>
      <c r="FR206" s="77"/>
      <c r="FS206" s="77"/>
      <c r="FT206" s="77"/>
      <c r="FU206" s="77"/>
      <c r="FV206" s="77"/>
      <c r="FW206" s="77"/>
      <c r="FX206" s="77"/>
      <c r="FY206" s="77"/>
      <c r="FZ206" s="77"/>
      <c r="GA206" s="77"/>
      <c r="GB206" s="77"/>
      <c r="GC206" s="77"/>
      <c r="GD206" s="77"/>
      <c r="GE206" s="77"/>
      <c r="GF206" s="77"/>
      <c r="GG206" s="77"/>
      <c r="GH206" s="77"/>
      <c r="GI206" s="77"/>
      <c r="GJ206" s="77"/>
      <c r="GK206" s="77"/>
      <c r="GL206" s="77"/>
      <c r="GM206" s="77"/>
      <c r="GN206" s="77"/>
      <c r="GO206" s="77"/>
      <c r="GP206" s="77"/>
    </row>
    <row r="207" spans="1:336" s="112" customFormat="1">
      <c r="A207" s="129"/>
      <c r="J207" s="118"/>
      <c r="M207" s="159"/>
      <c r="N207" s="167"/>
      <c r="X207" s="130">
        <f>AVERAGE(X205:X206)</f>
        <v>2.9363000000000001</v>
      </c>
      <c r="Y207" s="130">
        <f>AVERAGE(Y205:Y206)</f>
        <v>0.52151999999999998</v>
      </c>
      <c r="CK207" s="118"/>
      <c r="CL207" s="111"/>
      <c r="CT207" s="118"/>
      <c r="DA207" s="118"/>
      <c r="DC207" s="118"/>
      <c r="EB207" s="141"/>
      <c r="EC207" s="141"/>
      <c r="ED207" s="141"/>
      <c r="EE207" s="141"/>
      <c r="EF207" s="141"/>
      <c r="EG207" s="141"/>
      <c r="EH207" s="141"/>
      <c r="EI207" s="141"/>
      <c r="EJ207" s="141"/>
      <c r="EK207" s="141"/>
      <c r="EL207" s="141"/>
      <c r="EM207" s="141"/>
      <c r="EN207" s="141"/>
      <c r="EO207" s="141"/>
      <c r="EP207" s="141"/>
      <c r="EQ207" s="141"/>
      <c r="ER207" s="141"/>
      <c r="ES207" s="141"/>
      <c r="ET207" s="141"/>
      <c r="EU207" s="141"/>
      <c r="EV207" s="141"/>
      <c r="EW207" s="141"/>
      <c r="EX207" s="141"/>
      <c r="EY207" s="141"/>
      <c r="EZ207" s="141"/>
      <c r="FA207" s="141"/>
      <c r="FB207" s="141"/>
      <c r="FC207" s="141"/>
      <c r="FD207" s="141"/>
      <c r="FE207" s="141"/>
      <c r="FF207" s="141"/>
      <c r="FG207" s="141"/>
      <c r="FH207" s="141"/>
      <c r="FI207" s="141"/>
      <c r="FJ207" s="141"/>
      <c r="FK207" s="141"/>
      <c r="FL207" s="141"/>
      <c r="FM207" s="141"/>
      <c r="FN207" s="141"/>
      <c r="FO207" s="141"/>
      <c r="FP207" s="141"/>
      <c r="FQ207" s="141"/>
      <c r="FR207" s="141"/>
      <c r="FS207" s="141"/>
      <c r="FT207" s="141"/>
      <c r="FU207" s="141"/>
      <c r="FV207" s="141"/>
      <c r="FW207" s="141"/>
      <c r="FX207" s="141"/>
      <c r="FY207" s="141"/>
      <c r="FZ207" s="141"/>
      <c r="GA207" s="141"/>
      <c r="GB207" s="141"/>
      <c r="GC207" s="141"/>
      <c r="GD207" s="141"/>
      <c r="GE207" s="141"/>
      <c r="GF207" s="141"/>
      <c r="GG207" s="141"/>
      <c r="GH207" s="141"/>
      <c r="GI207" s="141"/>
      <c r="GJ207" s="141"/>
      <c r="GK207" s="141"/>
      <c r="GL207" s="141"/>
      <c r="GM207" s="141"/>
      <c r="GN207" s="141"/>
      <c r="GO207" s="141"/>
      <c r="GP207" s="141"/>
    </row>
    <row r="208" spans="1:336">
      <c r="A208" s="56">
        <v>39652</v>
      </c>
      <c r="B208" s="1">
        <v>38.6</v>
      </c>
      <c r="C208" s="1">
        <v>68</v>
      </c>
      <c r="D208" s="1">
        <v>31.5</v>
      </c>
      <c r="E208" s="222">
        <v>-7.7</v>
      </c>
      <c r="F208" s="222">
        <v>-8.1999999999999993</v>
      </c>
      <c r="G208" s="222">
        <v>-9.1</v>
      </c>
      <c r="H208" s="222">
        <f>(E208^2+F208^2+G208^2)^0.5</f>
        <v>14.468586662144993</v>
      </c>
      <c r="I208" s="1">
        <v>0.36</v>
      </c>
      <c r="J208" s="27" t="s">
        <v>43</v>
      </c>
      <c r="K208" s="1">
        <v>1529.5</v>
      </c>
      <c r="L208" s="4">
        <v>145.30000000000001</v>
      </c>
      <c r="M208" s="44">
        <f t="shared" si="146"/>
        <v>2.4453465055998431</v>
      </c>
      <c r="N208" s="86">
        <v>0.10067</v>
      </c>
      <c r="O208" s="4">
        <v>1.302E-2</v>
      </c>
      <c r="P208" s="1">
        <v>0.15744</v>
      </c>
      <c r="Q208" s="1">
        <v>2.6040000000000001E-2</v>
      </c>
      <c r="R208" s="1">
        <v>6.1698999999999999E-3</v>
      </c>
      <c r="S208" s="1">
        <v>3.6581999999999999E-3</v>
      </c>
      <c r="T208" s="1">
        <v>4.5526000000000004E-3</v>
      </c>
      <c r="U208" s="1">
        <v>2.7556E-3</v>
      </c>
      <c r="V208" s="1">
        <v>2.8614999999999999</v>
      </c>
      <c r="W208" s="1">
        <v>3.3772000000000002</v>
      </c>
      <c r="X208" s="44">
        <v>3.1194000000000002</v>
      </c>
      <c r="Y208" s="1">
        <v>0.25785999999999998</v>
      </c>
      <c r="Z208" s="1">
        <v>0.40892000000000001</v>
      </c>
      <c r="AA208" s="1">
        <v>0.40928999999999999</v>
      </c>
      <c r="AB208" s="1">
        <v>0.40894000000000003</v>
      </c>
      <c r="AC208" s="1">
        <v>3.6999E-4</v>
      </c>
      <c r="AD208" s="1">
        <v>3.4847999999999997E-2</v>
      </c>
      <c r="AE208" s="1">
        <v>0.42480000000000001</v>
      </c>
      <c r="AF208" s="1">
        <v>3.6957E-4</v>
      </c>
      <c r="AG208" s="1">
        <v>0.43457000000000001</v>
      </c>
      <c r="AH208" s="1">
        <v>1.284E-4</v>
      </c>
      <c r="AI208" s="1">
        <v>80</v>
      </c>
      <c r="AJ208" s="1">
        <v>0.27775</v>
      </c>
      <c r="AK208" s="1">
        <v>0.30895</v>
      </c>
      <c r="AL208" s="1">
        <v>0.28320000000000001</v>
      </c>
      <c r="AM208" s="1">
        <v>3.1199999999999999E-2</v>
      </c>
      <c r="AN208" s="1">
        <v>5.3251E-2</v>
      </c>
      <c r="AO208" s="1">
        <v>1.8066</v>
      </c>
      <c r="AP208" s="2">
        <v>1.81E-6</v>
      </c>
      <c r="AQ208" s="1">
        <v>2.2656000000000001</v>
      </c>
      <c r="AR208" s="2">
        <v>1.2500000000000001E-6</v>
      </c>
      <c r="AS208" s="1">
        <v>1.0668E-4</v>
      </c>
      <c r="AT208" s="2">
        <v>7.4400000000000006E-5</v>
      </c>
      <c r="AU208" s="1">
        <v>6.9439000000000002E-4</v>
      </c>
      <c r="AV208" s="1">
        <v>4.3489000000000001E-4</v>
      </c>
      <c r="AW208" s="1">
        <v>1.4846E-4</v>
      </c>
      <c r="AX208" s="1">
        <v>1.2515000000000001E-4</v>
      </c>
      <c r="AY208" s="2">
        <v>2.09E-5</v>
      </c>
      <c r="AZ208" s="2">
        <v>2.0100000000000001E-5</v>
      </c>
      <c r="BA208" s="2">
        <v>1.38E-5</v>
      </c>
      <c r="BB208" s="2">
        <v>1.3699999999999999E-5</v>
      </c>
      <c r="BC208" s="1">
        <v>5.8160999999999998E-4</v>
      </c>
      <c r="BD208" s="1">
        <v>5.8272E-4</v>
      </c>
      <c r="BE208" s="1">
        <v>8.1013999999999999E-4</v>
      </c>
      <c r="BF208" s="1">
        <v>6.558E-4</v>
      </c>
      <c r="BG208" s="1">
        <v>1.2708000000000001E-4</v>
      </c>
      <c r="BH208" s="1">
        <v>1.2323E-4</v>
      </c>
      <c r="BI208" s="2">
        <v>4.4199999999999997E-5</v>
      </c>
      <c r="BJ208" s="2">
        <v>6.7100000000000005E-5</v>
      </c>
      <c r="BK208" s="2">
        <v>3.1699999999999998E-5</v>
      </c>
      <c r="BL208" s="2">
        <v>6.3499999999999999E-5</v>
      </c>
      <c r="BM208" s="1">
        <v>0.18532999999999999</v>
      </c>
      <c r="BN208" s="1">
        <v>0.20455999999999999</v>
      </c>
      <c r="BO208" s="1">
        <v>2.6291999999999999E-2</v>
      </c>
      <c r="BP208" s="1">
        <v>1.5637000000000002E-2</v>
      </c>
      <c r="BQ208" s="1">
        <v>2.0964E-2</v>
      </c>
      <c r="BR208" s="1">
        <v>0.11332</v>
      </c>
      <c r="BS208" s="1">
        <v>7.5338999999999996E-3</v>
      </c>
      <c r="BT208" s="1">
        <v>0.16436000000000001</v>
      </c>
      <c r="BU208" s="1">
        <v>0.23385</v>
      </c>
      <c r="BV208" s="1">
        <v>25.518000000000001</v>
      </c>
      <c r="BW208" s="1">
        <v>15.707000000000001</v>
      </c>
      <c r="BX208" s="1">
        <v>8.84</v>
      </c>
      <c r="BY208" s="1">
        <v>2.3938999999999999</v>
      </c>
      <c r="BZ208" s="1">
        <v>0.2</v>
      </c>
      <c r="CA208" s="1">
        <v>5.8</v>
      </c>
      <c r="CB208" s="1">
        <v>145.72</v>
      </c>
      <c r="CC208" s="1">
        <v>0.35599999999999998</v>
      </c>
      <c r="CD208" s="1">
        <v>15</v>
      </c>
      <c r="CE208" s="1">
        <v>19</v>
      </c>
      <c r="CF208" s="1">
        <v>0</v>
      </c>
      <c r="CG208" s="1">
        <v>16</v>
      </c>
      <c r="CH208" s="1">
        <v>3</v>
      </c>
      <c r="CI208" s="1">
        <v>25</v>
      </c>
      <c r="CJ208" s="1">
        <v>569.49</v>
      </c>
      <c r="CK208" s="27">
        <v>1</v>
      </c>
      <c r="CL208" s="9">
        <f>K208/(((CG208*3600)+(CH208*60)+CI208)-((CO208*3600)+(CP208*60)+CQ208))</f>
        <v>0.32681623931623932</v>
      </c>
      <c r="CM208" s="1">
        <v>50.4086</v>
      </c>
      <c r="CN208" s="1">
        <v>58.034300000000002</v>
      </c>
      <c r="CO208" s="1">
        <v>14</v>
      </c>
      <c r="CP208" s="1">
        <v>45</v>
      </c>
      <c r="CQ208" s="1">
        <v>25</v>
      </c>
      <c r="DC208" s="27">
        <v>22.597999999999999</v>
      </c>
    </row>
    <row r="209" spans="1:107" s="7" customFormat="1">
      <c r="A209" s="72"/>
      <c r="E209" s="4"/>
      <c r="F209" s="4"/>
      <c r="G209" s="4"/>
      <c r="I209" s="7">
        <v>0.36</v>
      </c>
      <c r="J209" s="40" t="s">
        <v>44</v>
      </c>
      <c r="K209" s="7">
        <v>2129.5</v>
      </c>
      <c r="L209" s="7">
        <v>223.6</v>
      </c>
      <c r="M209" s="60">
        <f t="shared" si="146"/>
        <v>3.0117760443333434</v>
      </c>
      <c r="N209" s="85">
        <v>2.4669E-2</v>
      </c>
      <c r="O209" s="7">
        <v>9.3343999999999996E-3</v>
      </c>
      <c r="P209" s="7">
        <v>4.5956999999999998E-2</v>
      </c>
      <c r="Q209" s="7">
        <v>1.8669000000000002E-2</v>
      </c>
      <c r="R209" s="7">
        <v>2.3124E-3</v>
      </c>
      <c r="S209" s="7">
        <v>1.3500999999999999E-3</v>
      </c>
      <c r="T209" s="7">
        <v>3.7147999999999999E-3</v>
      </c>
      <c r="U209" s="7">
        <v>2.1916000000000001E-3</v>
      </c>
      <c r="V209" s="7">
        <v>2.5621</v>
      </c>
      <c r="W209" s="7">
        <v>2.3336999999999999</v>
      </c>
      <c r="X209" s="60">
        <v>2.4479000000000002</v>
      </c>
      <c r="Y209" s="7">
        <v>0.11419</v>
      </c>
      <c r="Z209" s="7">
        <v>0.32906000000000002</v>
      </c>
      <c r="AA209" s="7">
        <v>0.33349000000000001</v>
      </c>
      <c r="AB209" s="7">
        <v>0.33202999999999999</v>
      </c>
      <c r="AC209" s="7">
        <v>4.4314999999999997E-3</v>
      </c>
      <c r="AD209" s="7">
        <v>5.9562E-3</v>
      </c>
      <c r="AE209" s="7">
        <v>0.33935999999999999</v>
      </c>
      <c r="AF209" s="7">
        <v>1.5752999999999999E-4</v>
      </c>
      <c r="AG209" s="7">
        <v>0.34423999999999999</v>
      </c>
      <c r="AH209" s="7">
        <v>3.9135E-4</v>
      </c>
      <c r="AI209" s="7">
        <v>80</v>
      </c>
      <c r="AJ209" s="7">
        <v>0.41665999999999997</v>
      </c>
      <c r="AK209" s="7">
        <v>0.43173</v>
      </c>
      <c r="AL209" s="7">
        <v>0.41992000000000002</v>
      </c>
      <c r="AM209" s="7">
        <v>1.5077999999999999E-2</v>
      </c>
      <c r="AN209" s="7">
        <v>4.4022000000000002E-3</v>
      </c>
      <c r="AO209" s="7">
        <v>0.50780999999999998</v>
      </c>
      <c r="AP209" s="7">
        <v>1.1998E-4</v>
      </c>
      <c r="AQ209" s="7">
        <v>0.54688000000000003</v>
      </c>
      <c r="AR209" s="7">
        <v>1.2737999999999999E-4</v>
      </c>
      <c r="AS209" s="7">
        <v>5.4347E-4</v>
      </c>
      <c r="AT209" s="7">
        <v>7.2382000000000002E-4</v>
      </c>
      <c r="AU209" s="7">
        <v>6.5377000000000002E-4</v>
      </c>
      <c r="AV209" s="7">
        <v>7.2079000000000002E-4</v>
      </c>
      <c r="AW209" s="7">
        <v>1.5888E-4</v>
      </c>
      <c r="AX209" s="7">
        <v>1.5093999999999999E-4</v>
      </c>
      <c r="AY209" s="80">
        <v>6.2399999999999999E-5</v>
      </c>
      <c r="AZ209" s="80">
        <v>6.6500000000000004E-5</v>
      </c>
      <c r="BA209" s="80">
        <v>5.3399999999999997E-5</v>
      </c>
      <c r="BB209" s="80">
        <v>3.5899999999999998E-5</v>
      </c>
      <c r="BC209" s="7">
        <v>3.8457999999999998E-4</v>
      </c>
      <c r="BD209" s="7">
        <v>5.6734000000000005E-4</v>
      </c>
      <c r="BE209" s="7">
        <v>1.1837E-3</v>
      </c>
      <c r="BF209" s="7">
        <v>1.2649E-3</v>
      </c>
      <c r="BG209" s="80">
        <v>9.09E-5</v>
      </c>
      <c r="BH209" s="80">
        <v>1.0931E-4</v>
      </c>
      <c r="BI209" s="80">
        <v>6.5699999999999998E-5</v>
      </c>
      <c r="BJ209" s="80">
        <v>3.65E-5</v>
      </c>
      <c r="BK209" s="80">
        <v>4.1900000000000002E-5</v>
      </c>
      <c r="BL209" s="80">
        <v>3.3500000000000001E-5</v>
      </c>
      <c r="BM209" s="7">
        <v>1.1410999999999999E-2</v>
      </c>
      <c r="BN209" s="7">
        <v>3.7848000000000001E-3</v>
      </c>
      <c r="BO209" s="7">
        <v>2.2111000000000001E-3</v>
      </c>
      <c r="BP209" s="7">
        <v>6.5703999999999997E-3</v>
      </c>
      <c r="BQ209" s="7">
        <v>4.3907E-3</v>
      </c>
      <c r="BR209" s="7">
        <v>1.9438999999999999E-3</v>
      </c>
      <c r="BS209" s="7">
        <v>3.0825000000000002E-3</v>
      </c>
      <c r="BT209" s="7">
        <v>7.0198999999999999E-3</v>
      </c>
      <c r="BU209" s="7">
        <v>4.2548000000000004E-3</v>
      </c>
      <c r="BV209" s="7">
        <v>19.873999999999999</v>
      </c>
      <c r="BW209" s="7">
        <v>14.135999999999999</v>
      </c>
      <c r="BX209" s="7">
        <v>2.5988000000000002</v>
      </c>
      <c r="BY209" s="7">
        <v>0.30886000000000002</v>
      </c>
      <c r="BZ209" s="7">
        <v>0.3</v>
      </c>
      <c r="CA209" s="7">
        <v>0.85</v>
      </c>
      <c r="CB209" s="7">
        <v>226.87</v>
      </c>
      <c r="CC209" s="7">
        <v>0.33800000000000002</v>
      </c>
      <c r="CD209" s="7">
        <v>15</v>
      </c>
      <c r="CE209" s="7">
        <v>44</v>
      </c>
      <c r="CF209" s="7">
        <v>0</v>
      </c>
      <c r="CG209" s="7">
        <v>16</v>
      </c>
      <c r="CH209" s="7">
        <v>42</v>
      </c>
      <c r="CI209" s="7">
        <v>9</v>
      </c>
      <c r="CJ209" s="7">
        <v>380.75</v>
      </c>
      <c r="CK209" s="40">
        <v>1</v>
      </c>
      <c r="CL209" s="58">
        <f>K209/(((CG209*3600)+(CH209*60)+CI209)-((CO209*3600)+(CP209*60)+CQ209))</f>
        <v>0.3040405482581382</v>
      </c>
      <c r="CM209" s="7">
        <v>53.948720000000002</v>
      </c>
      <c r="CN209" s="7">
        <v>84.818910000000002</v>
      </c>
      <c r="CO209" s="7">
        <v>14</v>
      </c>
      <c r="CP209" s="7">
        <v>45</v>
      </c>
      <c r="CQ209" s="7">
        <v>25</v>
      </c>
      <c r="CT209" s="40"/>
      <c r="DA209" s="40"/>
      <c r="DC209" s="40">
        <v>-16.670000000000002</v>
      </c>
    </row>
    <row r="210" spans="1:107" s="7" customFormat="1">
      <c r="A210" s="72"/>
      <c r="E210" s="112"/>
      <c r="F210" s="112"/>
      <c r="G210" s="112"/>
      <c r="J210" s="40"/>
      <c r="M210" s="60"/>
      <c r="N210" s="92"/>
      <c r="X210" s="60">
        <f>AVERAGE(X208:X209)</f>
        <v>2.7836500000000002</v>
      </c>
      <c r="Y210" s="60">
        <f>AVERAGE(Y208:Y209)</f>
        <v>0.186025</v>
      </c>
      <c r="AY210" s="80"/>
      <c r="AZ210" s="80"/>
      <c r="BA210" s="80"/>
      <c r="BB210" s="80"/>
      <c r="BG210" s="80"/>
      <c r="BH210" s="80"/>
      <c r="BI210" s="80"/>
      <c r="BJ210" s="80"/>
      <c r="BK210" s="80"/>
      <c r="BL210" s="80"/>
      <c r="CK210" s="40"/>
      <c r="CL210" s="58"/>
      <c r="CT210" s="40"/>
      <c r="DA210" s="40"/>
      <c r="DC210" s="40"/>
    </row>
    <row r="211" spans="1:107" s="112" customFormat="1">
      <c r="A211" s="133">
        <v>39637</v>
      </c>
      <c r="B211" s="112">
        <v>72.8</v>
      </c>
      <c r="C211" s="112">
        <v>147.30000000000001</v>
      </c>
      <c r="D211" s="112">
        <v>52.2</v>
      </c>
      <c r="E211" s="201">
        <v>-12.9</v>
      </c>
      <c r="F211" s="201">
        <v>1.9</v>
      </c>
      <c r="G211" s="201">
        <v>-17.399999999999999</v>
      </c>
      <c r="H211" s="201">
        <f t="shared" ref="H211:H216" si="147">(E211^2+F211^2+G211^2)^0.5</f>
        <v>21.743504777289239</v>
      </c>
      <c r="I211" s="112">
        <v>0.21</v>
      </c>
      <c r="J211" s="118" t="s">
        <v>53</v>
      </c>
      <c r="K211" s="112">
        <v>2593.6</v>
      </c>
      <c r="L211" s="112">
        <v>317.5</v>
      </c>
      <c r="M211" s="130">
        <f t="shared" si="146"/>
        <v>3.2</v>
      </c>
      <c r="N211" s="167">
        <v>5.3676000000000001E-3</v>
      </c>
      <c r="O211" s="112">
        <v>2.3395E-3</v>
      </c>
      <c r="P211" s="112">
        <v>7.8111999999999999E-3</v>
      </c>
      <c r="Q211" s="112">
        <v>4.679E-3</v>
      </c>
      <c r="R211" s="112">
        <v>1.1781999999999999E-3</v>
      </c>
      <c r="S211" s="112">
        <v>6.8269000000000001E-4</v>
      </c>
      <c r="T211" s="112">
        <v>1.0311000000000001E-3</v>
      </c>
      <c r="U211" s="112">
        <v>6.1897000000000005E-4</v>
      </c>
      <c r="V211" s="112">
        <v>3.089</v>
      </c>
      <c r="W211" s="112">
        <v>3.4592000000000001</v>
      </c>
      <c r="X211" s="130">
        <v>3.2740999999999998</v>
      </c>
      <c r="Y211" s="112">
        <v>0.18507999999999999</v>
      </c>
      <c r="Z211" s="112">
        <v>0.30842000000000003</v>
      </c>
      <c r="AA211" s="112">
        <v>0.31358000000000003</v>
      </c>
      <c r="AB211" s="112">
        <v>0.3125</v>
      </c>
      <c r="AC211" s="112">
        <v>5.1558999999999997E-3</v>
      </c>
      <c r="AD211" s="112">
        <v>4.4757E-4</v>
      </c>
      <c r="AE211" s="112">
        <v>0.31738</v>
      </c>
      <c r="AF211" s="132">
        <v>6.4900000000000005E-5</v>
      </c>
      <c r="AG211" s="112">
        <v>0.32471</v>
      </c>
      <c r="AH211" s="132">
        <v>4.0599999999999998E-5</v>
      </c>
      <c r="AI211" s="112">
        <v>80</v>
      </c>
      <c r="AJ211" s="112">
        <v>0.28332000000000002</v>
      </c>
      <c r="AK211" s="112">
        <v>0.32495000000000002</v>
      </c>
      <c r="AL211" s="112">
        <v>0.3125</v>
      </c>
      <c r="AM211" s="112">
        <v>4.163E-2</v>
      </c>
      <c r="AN211" s="112">
        <v>4.2634999999999998E-4</v>
      </c>
      <c r="AO211" s="112">
        <v>0.34179999999999999</v>
      </c>
      <c r="AP211" s="132">
        <v>6.0000000000000002E-5</v>
      </c>
      <c r="AQ211" s="112">
        <v>0.43945000000000001</v>
      </c>
      <c r="AR211" s="132">
        <v>1.08E-5</v>
      </c>
      <c r="AS211" s="132">
        <v>6.8200000000000004E-5</v>
      </c>
      <c r="AT211" s="132">
        <v>5.7800000000000002E-5</v>
      </c>
      <c r="AU211" s="112">
        <v>1.6069000000000001E-4</v>
      </c>
      <c r="AV211" s="112">
        <v>1.3969000000000001E-4</v>
      </c>
      <c r="AW211" s="132">
        <v>6.3600000000000001E-6</v>
      </c>
      <c r="AX211" s="132">
        <v>5.13E-6</v>
      </c>
      <c r="AY211" s="132">
        <v>3.5700000000000001E-6</v>
      </c>
      <c r="AZ211" s="132">
        <v>3.32E-6</v>
      </c>
      <c r="BA211" s="132">
        <v>1.7999999999999999E-6</v>
      </c>
      <c r="BB211" s="132">
        <v>1.42E-6</v>
      </c>
      <c r="BC211" s="132">
        <v>6.7700000000000006E-5</v>
      </c>
      <c r="BD211" s="132">
        <v>7.7299999999999995E-5</v>
      </c>
      <c r="BE211" s="112">
        <v>1.5333999999999999E-4</v>
      </c>
      <c r="BF211" s="112">
        <v>1.3838000000000001E-4</v>
      </c>
      <c r="BG211" s="132">
        <v>8.8200000000000003E-6</v>
      </c>
      <c r="BH211" s="132">
        <v>1.8300000000000001E-5</v>
      </c>
      <c r="BI211" s="132">
        <v>3.6899999999999998E-6</v>
      </c>
      <c r="BJ211" s="132">
        <v>2.96E-6</v>
      </c>
      <c r="BK211" s="132">
        <v>1.72E-6</v>
      </c>
      <c r="BL211" s="132">
        <v>1.3599999999999999E-6</v>
      </c>
      <c r="BM211" s="112">
        <v>5.6641999999999999E-4</v>
      </c>
      <c r="BN211" s="112">
        <v>1.0432E-3</v>
      </c>
      <c r="BO211" s="112">
        <v>4.7020999999999999E-4</v>
      </c>
      <c r="BP211" s="112">
        <v>3.7093E-4</v>
      </c>
      <c r="BQ211" s="112">
        <v>4.2056999999999999E-4</v>
      </c>
      <c r="BR211" s="112">
        <v>1.1122E-3</v>
      </c>
      <c r="BS211" s="132">
        <v>7.0199999999999999E-5</v>
      </c>
      <c r="BT211" s="112">
        <v>1.4584999999999999E-4</v>
      </c>
      <c r="BU211" s="112">
        <v>1.5249E-3</v>
      </c>
      <c r="BV211" s="112">
        <v>6.6296999999999997</v>
      </c>
      <c r="BW211" s="112">
        <v>5.5251999999999999</v>
      </c>
      <c r="BX211" s="112">
        <v>1.3468</v>
      </c>
      <c r="BY211" s="112">
        <v>0.23644999999999999</v>
      </c>
      <c r="BZ211" s="112">
        <v>0.3</v>
      </c>
      <c r="CA211" s="112">
        <v>1.2</v>
      </c>
      <c r="CB211" s="112">
        <v>318.95</v>
      </c>
      <c r="CC211" s="112">
        <v>0.35499999999999998</v>
      </c>
      <c r="CD211" s="112">
        <v>17</v>
      </c>
      <c r="CE211" s="112">
        <v>59</v>
      </c>
      <c r="CF211" s="112">
        <v>43</v>
      </c>
      <c r="CG211" s="112">
        <v>18</v>
      </c>
      <c r="CH211" s="112">
        <v>25</v>
      </c>
      <c r="CI211" s="112">
        <v>22</v>
      </c>
      <c r="CJ211" s="112">
        <v>298.25</v>
      </c>
      <c r="CK211" s="118">
        <v>1</v>
      </c>
      <c r="CL211" s="58">
        <f t="shared" ref="CL211:CL217" si="148">K211/(((CG211*3600)+(CH211*60)+CI211)-((CO211*3600)+(CP211*60)+CQ211))</f>
        <v>0.28843416370106761</v>
      </c>
      <c r="CM211" s="112">
        <v>64.875</v>
      </c>
      <c r="CN211" s="112">
        <v>-147.86099999999999</v>
      </c>
      <c r="CO211" s="112">
        <v>15</v>
      </c>
      <c r="CP211" s="112">
        <v>55</v>
      </c>
      <c r="CQ211" s="112">
        <v>30</v>
      </c>
      <c r="CT211" s="118"/>
      <c r="DA211" s="118"/>
      <c r="DC211" s="118">
        <v>-16.629000000000001</v>
      </c>
    </row>
    <row r="212" spans="1:107" s="112" customFormat="1">
      <c r="A212" s="133">
        <v>39630</v>
      </c>
      <c r="B212" s="112">
        <v>37.1</v>
      </c>
      <c r="C212" s="112">
        <v>-115.7</v>
      </c>
      <c r="D212" s="112">
        <v>36.1</v>
      </c>
      <c r="E212" s="222">
        <v>2.8</v>
      </c>
      <c r="F212" s="222">
        <v>1.7</v>
      </c>
      <c r="G212" s="222">
        <v>-9.1999999999999993</v>
      </c>
      <c r="H212" s="201">
        <f t="shared" si="147"/>
        <v>9.7657564991146479</v>
      </c>
      <c r="I212" s="112">
        <v>0.12</v>
      </c>
      <c r="J212" s="118" t="s">
        <v>53</v>
      </c>
      <c r="K212" s="112">
        <v>3737.3</v>
      </c>
      <c r="L212" s="112">
        <v>129.9</v>
      </c>
      <c r="M212" s="130">
        <f t="shared" si="146"/>
        <v>1.4027409558276873</v>
      </c>
      <c r="N212" s="131">
        <v>2.0171999999999999E-2</v>
      </c>
      <c r="O212" s="112">
        <v>5.9811999999999999E-3</v>
      </c>
      <c r="P212" s="112">
        <v>3.2806000000000002E-2</v>
      </c>
      <c r="Q212" s="112">
        <v>1.1962E-2</v>
      </c>
      <c r="R212" s="112">
        <v>1.4716E-3</v>
      </c>
      <c r="S212" s="112">
        <v>8.7556000000000005E-4</v>
      </c>
      <c r="T212" s="112">
        <v>1.3159999999999999E-3</v>
      </c>
      <c r="U212" s="112">
        <v>7.7558E-4</v>
      </c>
      <c r="V212" s="112">
        <v>1.5633999999999999</v>
      </c>
      <c r="W212" s="112">
        <v>1.8121</v>
      </c>
      <c r="X212" s="130">
        <v>1.6877</v>
      </c>
      <c r="Y212" s="112">
        <v>0.12432</v>
      </c>
      <c r="Z212" s="112">
        <v>0.71226999999999996</v>
      </c>
      <c r="AA212" s="112">
        <v>0.71553999999999995</v>
      </c>
      <c r="AB212" s="112">
        <v>0.71289000000000002</v>
      </c>
      <c r="AC212" s="112">
        <v>3.2783999999999999E-3</v>
      </c>
      <c r="AD212" s="112">
        <v>3.7024999999999997E-4</v>
      </c>
      <c r="AE212" s="112">
        <v>0.74707000000000001</v>
      </c>
      <c r="AF212" s="132">
        <v>9.7799999999999995E-6</v>
      </c>
      <c r="AG212" s="112">
        <v>0.79101999999999995</v>
      </c>
      <c r="AH212" s="132">
        <v>7.8900000000000007E-6</v>
      </c>
      <c r="AI212" s="112">
        <v>80</v>
      </c>
      <c r="AJ212" s="112">
        <v>0.71252000000000004</v>
      </c>
      <c r="AK212" s="112">
        <v>0.71323000000000003</v>
      </c>
      <c r="AL212" s="112">
        <v>0.71289000000000002</v>
      </c>
      <c r="AM212" s="112">
        <v>7.1057E-4</v>
      </c>
      <c r="AN212" s="112">
        <v>8.5364000000000002E-4</v>
      </c>
      <c r="AO212" s="112">
        <v>1.1328</v>
      </c>
      <c r="AP212" s="132">
        <v>2.2000000000000001E-6</v>
      </c>
      <c r="AQ212" s="112">
        <v>1.3281000000000001</v>
      </c>
      <c r="AR212" s="132">
        <v>2.0099999999999998E-6</v>
      </c>
      <c r="AS212" s="132">
        <v>8.3899999999999993E-6</v>
      </c>
      <c r="AT212" s="132">
        <v>7.7300000000000005E-6</v>
      </c>
      <c r="AU212" s="112">
        <v>4.2533000000000002E-4</v>
      </c>
      <c r="AV212" s="112">
        <v>3.5707000000000002E-4</v>
      </c>
      <c r="AW212" s="132">
        <v>2.05E-5</v>
      </c>
      <c r="AX212" s="132">
        <v>2.1299999999999999E-5</v>
      </c>
      <c r="AY212" s="132">
        <v>8.1899999999999995E-6</v>
      </c>
      <c r="AZ212" s="132">
        <v>6.8000000000000001E-6</v>
      </c>
      <c r="BA212" s="132">
        <v>4.4900000000000002E-6</v>
      </c>
      <c r="BB212" s="132">
        <v>3.4599999999999999E-6</v>
      </c>
      <c r="BC212" s="132">
        <v>2.57E-6</v>
      </c>
      <c r="BD212" s="132">
        <v>2.52E-6</v>
      </c>
      <c r="BE212" s="112">
        <v>2.0462E-4</v>
      </c>
      <c r="BF212" s="112">
        <v>1.4912000000000001E-4</v>
      </c>
      <c r="BG212" s="132">
        <v>2.4000000000000001E-5</v>
      </c>
      <c r="BH212" s="132">
        <v>2.44E-5</v>
      </c>
      <c r="BI212" s="132">
        <v>1.04E-5</v>
      </c>
      <c r="BJ212" s="132">
        <v>9.2299999999999997E-6</v>
      </c>
      <c r="BK212" s="132">
        <v>7.4900000000000003E-6</v>
      </c>
      <c r="BL212" s="132">
        <v>9.0000000000000002E-6</v>
      </c>
      <c r="BM212" s="112">
        <v>1.3244999999999999E-3</v>
      </c>
      <c r="BN212" s="112">
        <v>1.2911000000000001E-3</v>
      </c>
      <c r="BO212" s="112">
        <v>4.0702000000000002E-4</v>
      </c>
      <c r="BP212" s="112">
        <v>3.2456999999999999E-4</v>
      </c>
      <c r="BQ212" s="112">
        <v>3.658E-4</v>
      </c>
      <c r="BR212" s="112">
        <v>1.1754000000000001E-3</v>
      </c>
      <c r="BS212" s="132">
        <v>5.8300000000000001E-5</v>
      </c>
      <c r="BT212" s="112">
        <v>9.5870000000000005E-4</v>
      </c>
      <c r="BU212" s="112">
        <v>1.7459999999999999E-3</v>
      </c>
      <c r="BV212" s="112">
        <v>22.292000000000002</v>
      </c>
      <c r="BW212" s="112">
        <v>15.555999999999999</v>
      </c>
      <c r="BX212" s="112">
        <v>3.6208999999999998</v>
      </c>
      <c r="BY212" s="112">
        <v>0.28771999999999998</v>
      </c>
      <c r="BZ212" s="112">
        <v>0.4</v>
      </c>
      <c r="CA212" s="112">
        <v>3</v>
      </c>
      <c r="CB212" s="112">
        <v>141.16999999999999</v>
      </c>
      <c r="CC212" s="112">
        <v>0.34300000000000003</v>
      </c>
      <c r="CD212" s="112">
        <v>21</v>
      </c>
      <c r="CE212" s="112">
        <v>0</v>
      </c>
      <c r="CF212" s="112">
        <v>4</v>
      </c>
      <c r="CG212" s="112">
        <v>21</v>
      </c>
      <c r="CH212" s="112">
        <v>22</v>
      </c>
      <c r="CI212" s="112">
        <v>51</v>
      </c>
      <c r="CJ212" s="112">
        <v>150.65</v>
      </c>
      <c r="CK212" s="118">
        <v>1</v>
      </c>
      <c r="CL212" s="111">
        <f t="shared" si="148"/>
        <v>0.27990563211503894</v>
      </c>
      <c r="CM212" s="112">
        <v>64.875</v>
      </c>
      <c r="CN212" s="112">
        <v>-147.86099999999999</v>
      </c>
      <c r="CO212" s="112">
        <v>17</v>
      </c>
      <c r="CP212" s="112">
        <v>40</v>
      </c>
      <c r="CQ212" s="112">
        <v>19</v>
      </c>
      <c r="CT212" s="118"/>
      <c r="DA212" s="118"/>
      <c r="DC212" s="118">
        <v>16.917999999999999</v>
      </c>
    </row>
    <row r="213" spans="1:107" s="112" customFormat="1">
      <c r="A213" s="133">
        <v>39626</v>
      </c>
      <c r="B213" s="112">
        <v>-26.9</v>
      </c>
      <c r="C213" s="112">
        <v>-17.7</v>
      </c>
      <c r="D213" s="112">
        <v>33.700000000000003</v>
      </c>
      <c r="E213" s="201">
        <v>-17.899999999999999</v>
      </c>
      <c r="F213" s="201">
        <v>13</v>
      </c>
      <c r="G213" s="201">
        <v>6.6</v>
      </c>
      <c r="H213" s="201">
        <f t="shared" si="147"/>
        <v>23.086143029964965</v>
      </c>
      <c r="I213" s="112">
        <v>0.49</v>
      </c>
      <c r="J213" s="118" t="s">
        <v>105</v>
      </c>
      <c r="K213" s="112">
        <v>1240.4000000000001</v>
      </c>
      <c r="L213" s="112">
        <v>334.5</v>
      </c>
      <c r="M213" s="130">
        <f t="shared" si="146"/>
        <v>2.1168053174149573</v>
      </c>
      <c r="N213" s="131">
        <v>0.2374</v>
      </c>
      <c r="O213" s="112">
        <v>4.9768E-2</v>
      </c>
      <c r="P213" s="112">
        <v>0.40532000000000001</v>
      </c>
      <c r="Q213" s="112">
        <v>9.9534999999999998E-2</v>
      </c>
      <c r="R213" s="112">
        <v>1.5706999999999999E-2</v>
      </c>
      <c r="S213" s="112">
        <v>9.1801000000000001E-3</v>
      </c>
      <c r="T213" s="112">
        <v>1.7416000000000001E-2</v>
      </c>
      <c r="U213" s="112">
        <v>1.0343E-2</v>
      </c>
      <c r="V213" s="112">
        <v>2.9561999999999999</v>
      </c>
      <c r="W213" s="112">
        <v>2.5190999999999999</v>
      </c>
      <c r="X213" s="130">
        <v>2.7376999999999998</v>
      </c>
      <c r="Y213" s="112">
        <v>0.21854000000000001</v>
      </c>
      <c r="Z213" s="112">
        <v>0.47184999999999999</v>
      </c>
      <c r="AA213" s="112">
        <v>0.47250999999999999</v>
      </c>
      <c r="AB213" s="112">
        <v>0.47241</v>
      </c>
      <c r="AC213" s="112">
        <v>6.5538E-4</v>
      </c>
      <c r="AD213" s="112">
        <v>0.11838</v>
      </c>
      <c r="AE213" s="112">
        <v>0.48096</v>
      </c>
      <c r="AF213" s="112">
        <v>8.3827999999999995E-4</v>
      </c>
      <c r="AG213" s="112">
        <v>0.48827999999999999</v>
      </c>
      <c r="AH213" s="112">
        <v>3.0385999999999998E-3</v>
      </c>
      <c r="AI213" s="112">
        <v>80</v>
      </c>
      <c r="AJ213" s="112">
        <v>0.51634999999999998</v>
      </c>
      <c r="AK213" s="112">
        <v>0.51810999999999996</v>
      </c>
      <c r="AL213" s="112">
        <v>0.51758000000000004</v>
      </c>
      <c r="AM213" s="112">
        <v>1.758E-3</v>
      </c>
      <c r="AN213" s="112">
        <v>0.17125000000000001</v>
      </c>
      <c r="AO213" s="112">
        <v>0.72265999999999997</v>
      </c>
      <c r="AP213" s="112">
        <v>1.0959999999999999E-4</v>
      </c>
      <c r="AQ213" s="112">
        <v>0.95703000000000005</v>
      </c>
      <c r="AR213" s="112">
        <v>1.0980999999999999E-4</v>
      </c>
      <c r="AS213" s="112">
        <v>1.0663000000000001E-3</v>
      </c>
      <c r="AT213" s="112">
        <v>1.0640999999999999E-3</v>
      </c>
      <c r="AU213" s="112">
        <v>2.6245999999999998E-2</v>
      </c>
      <c r="AV213" s="112">
        <v>2.29E-2</v>
      </c>
      <c r="AW213" s="112">
        <v>9.6984999999999997E-4</v>
      </c>
      <c r="AX213" s="112">
        <v>1.7312E-4</v>
      </c>
      <c r="AY213" s="112">
        <v>5.4177000000000001E-4</v>
      </c>
      <c r="AZ213" s="112">
        <v>3.2071999999999998E-4</v>
      </c>
      <c r="BA213" s="132">
        <v>8.5500000000000005E-5</v>
      </c>
      <c r="BB213" s="132">
        <v>7.9699999999999999E-5</v>
      </c>
      <c r="BC213" s="112">
        <v>1.0399999999999999E-3</v>
      </c>
      <c r="BD213" s="112">
        <v>1.2071E-3</v>
      </c>
      <c r="BE213" s="112">
        <v>3.6478999999999998E-2</v>
      </c>
      <c r="BF213" s="112">
        <v>3.5588000000000002E-2</v>
      </c>
      <c r="BG213" s="112">
        <v>1.5642E-3</v>
      </c>
      <c r="BH213" s="112">
        <v>1.5296000000000001E-3</v>
      </c>
      <c r="BI213" s="112">
        <v>4.7748000000000002E-4</v>
      </c>
      <c r="BJ213" s="112">
        <v>6.5036E-4</v>
      </c>
      <c r="BK213" s="112">
        <v>1.3846E-4</v>
      </c>
      <c r="BL213" s="112">
        <v>1.0881E-4</v>
      </c>
      <c r="BM213" s="112">
        <v>0.63897999999999999</v>
      </c>
      <c r="BN213" s="112">
        <v>0.27804000000000001</v>
      </c>
      <c r="BO213" s="112">
        <v>0.12684999999999999</v>
      </c>
      <c r="BP213" s="112">
        <v>0.14305999999999999</v>
      </c>
      <c r="BQ213" s="112">
        <v>0.13494999999999999</v>
      </c>
      <c r="BR213" s="112">
        <v>0.11252</v>
      </c>
      <c r="BS213" s="112">
        <v>1.1467E-2</v>
      </c>
      <c r="BT213" s="112">
        <v>0.50402999999999998</v>
      </c>
      <c r="BU213" s="112">
        <v>0.29993999999999998</v>
      </c>
      <c r="BV213" s="112">
        <v>25.806000000000001</v>
      </c>
      <c r="BW213" s="112">
        <v>16.36</v>
      </c>
      <c r="BX213" s="112">
        <v>4.7347999999999999</v>
      </c>
      <c r="BY213" s="112">
        <v>0.44224999999999998</v>
      </c>
      <c r="BZ213" s="112">
        <v>0.3</v>
      </c>
      <c r="CA213" s="112">
        <v>1.5</v>
      </c>
      <c r="CB213" s="112">
        <v>338.8</v>
      </c>
      <c r="CC213" s="112">
        <v>0.36599999999999999</v>
      </c>
      <c r="CD213" s="112">
        <v>2</v>
      </c>
      <c r="CE213" s="112">
        <v>45</v>
      </c>
      <c r="CF213" s="112">
        <v>51</v>
      </c>
      <c r="CG213" s="112">
        <v>3</v>
      </c>
      <c r="CH213" s="112">
        <v>4</v>
      </c>
      <c r="CI213" s="112">
        <v>7</v>
      </c>
      <c r="CJ213" s="112">
        <v>449.41</v>
      </c>
      <c r="CK213" s="118">
        <v>1</v>
      </c>
      <c r="CL213" s="111">
        <f t="shared" si="148"/>
        <v>0.3295430393198725</v>
      </c>
      <c r="CM213" s="112">
        <v>-37.089950000000002</v>
      </c>
      <c r="CN213" s="112">
        <v>-12.33192</v>
      </c>
      <c r="CO213" s="112">
        <v>2</v>
      </c>
      <c r="CP213" s="112">
        <v>1</v>
      </c>
      <c r="CQ213" s="112">
        <v>23</v>
      </c>
      <c r="CT213" s="118"/>
      <c r="DA213" s="118"/>
      <c r="DC213" s="118">
        <v>33.286000000000001</v>
      </c>
    </row>
    <row r="214" spans="1:107" s="112" customFormat="1">
      <c r="A214" s="133">
        <v>39495</v>
      </c>
      <c r="B214" s="112">
        <v>74.900000000000006</v>
      </c>
      <c r="C214" s="112">
        <v>-73.400000000000006</v>
      </c>
      <c r="D214" s="112">
        <v>40.4</v>
      </c>
      <c r="E214" s="222">
        <v>-5.8</v>
      </c>
      <c r="F214" s="222">
        <v>-10.7</v>
      </c>
      <c r="G214" s="222">
        <v>-6.7</v>
      </c>
      <c r="H214" s="201">
        <f t="shared" si="147"/>
        <v>13.893163786553442</v>
      </c>
      <c r="I214" s="112">
        <v>0.33</v>
      </c>
      <c r="J214" s="118" t="s">
        <v>63</v>
      </c>
      <c r="K214" s="112">
        <v>334.4</v>
      </c>
      <c r="L214" s="112">
        <v>200.9</v>
      </c>
      <c r="M214" s="130">
        <f t="shared" si="146"/>
        <v>3.1752079761224361</v>
      </c>
      <c r="N214" s="131">
        <v>8.5189000000000001E-2</v>
      </c>
      <c r="O214" s="112">
        <v>1.2285000000000001E-2</v>
      </c>
      <c r="P214" s="112">
        <v>0.10609</v>
      </c>
      <c r="Q214" s="112">
        <v>2.4570000000000002E-2</v>
      </c>
      <c r="R214" s="112">
        <v>1.0286E-2</v>
      </c>
      <c r="S214" s="112">
        <v>6.0894E-3</v>
      </c>
      <c r="T214" s="112">
        <v>9.8927000000000008E-3</v>
      </c>
      <c r="U214" s="112">
        <v>5.7714000000000003E-3</v>
      </c>
      <c r="V214" s="112">
        <v>2.6871999999999998</v>
      </c>
      <c r="W214" s="112">
        <v>3.4131</v>
      </c>
      <c r="X214" s="130">
        <v>3.0501999999999998</v>
      </c>
      <c r="Y214" s="112">
        <v>0.36293999999999998</v>
      </c>
      <c r="Z214" s="112">
        <v>0.31341000000000002</v>
      </c>
      <c r="AA214" s="112" t="s">
        <v>42</v>
      </c>
      <c r="AB214" s="112">
        <v>0.31494</v>
      </c>
      <c r="AC214" s="112" t="s">
        <v>42</v>
      </c>
      <c r="AD214" s="112">
        <v>3.7067999999999997E-2</v>
      </c>
      <c r="AE214" s="112">
        <v>0.31981999999999999</v>
      </c>
      <c r="AF214" s="112">
        <v>1.7849999999999999E-3</v>
      </c>
      <c r="AG214" s="112">
        <v>0.32471</v>
      </c>
      <c r="AH214" s="112">
        <v>4.1999000000000003E-3</v>
      </c>
      <c r="AI214" s="112">
        <v>60</v>
      </c>
      <c r="AJ214" s="112">
        <v>0.30342999999999998</v>
      </c>
      <c r="AK214" s="112">
        <v>0.31688</v>
      </c>
      <c r="AL214" s="112">
        <v>0.3125</v>
      </c>
      <c r="AM214" s="112">
        <v>1.3445E-2</v>
      </c>
      <c r="AN214" s="112">
        <v>0.10251</v>
      </c>
      <c r="AO214" s="112">
        <v>0.39062999999999998</v>
      </c>
      <c r="AP214" s="112">
        <v>2.8985999999999999E-3</v>
      </c>
      <c r="AQ214" s="112">
        <v>0.46875</v>
      </c>
      <c r="AR214" s="112">
        <v>6.5295999999999996E-4</v>
      </c>
      <c r="AS214" s="112">
        <v>3.8925000000000001E-3</v>
      </c>
      <c r="AT214" s="112">
        <v>2.7644000000000002E-3</v>
      </c>
      <c r="AU214" s="112">
        <v>1.098E-2</v>
      </c>
      <c r="AV214" s="112">
        <v>7.0264999999999998E-3</v>
      </c>
      <c r="AW214" s="112">
        <v>4.6383999999999998E-4</v>
      </c>
      <c r="AX214" s="112">
        <v>5.1646000000000005E-4</v>
      </c>
      <c r="AY214" s="112">
        <v>2.1259999999999999E-4</v>
      </c>
      <c r="AZ214" s="112">
        <v>3.1209E-4</v>
      </c>
      <c r="BA214" s="132">
        <v>4.8099999999999997E-5</v>
      </c>
      <c r="BB214" s="132">
        <v>6.9499999999999995E-5</v>
      </c>
      <c r="BC214" s="112">
        <v>9.0474000000000006E-3</v>
      </c>
      <c r="BD214" s="112">
        <v>8.3198000000000005E-3</v>
      </c>
      <c r="BE214" s="112">
        <v>1.3299999999999999E-2</v>
      </c>
      <c r="BF214" s="112">
        <v>7.3228E-3</v>
      </c>
      <c r="BG214" s="112">
        <v>6.1373000000000005E-4</v>
      </c>
      <c r="BH214" s="112">
        <v>3.7923999999999998E-4</v>
      </c>
      <c r="BI214" s="112">
        <v>4.7029999999999999E-4</v>
      </c>
      <c r="BJ214" s="112">
        <v>5.4982000000000002E-4</v>
      </c>
      <c r="BK214" s="112">
        <v>1.3668E-4</v>
      </c>
      <c r="BL214" s="112">
        <v>1.8694E-4</v>
      </c>
      <c r="BM214" s="112">
        <v>7.7093999999999996E-2</v>
      </c>
      <c r="BN214" s="112">
        <v>8.4624999999999995E-3</v>
      </c>
      <c r="BO214" s="112">
        <v>3.2823999999999999E-2</v>
      </c>
      <c r="BP214" s="112">
        <v>3.0391000000000001E-2</v>
      </c>
      <c r="BQ214" s="112">
        <v>3.1607000000000003E-2</v>
      </c>
      <c r="BR214" s="112">
        <v>6.9725000000000004E-3</v>
      </c>
      <c r="BS214" s="112">
        <v>1.7206999999999999E-3</v>
      </c>
      <c r="BT214" s="112">
        <v>4.5485999999999999E-2</v>
      </c>
      <c r="BU214" s="112">
        <v>1.0965000000000001E-2</v>
      </c>
      <c r="BV214" s="112">
        <v>10.314</v>
      </c>
      <c r="BW214" s="112">
        <v>6.5567000000000002</v>
      </c>
      <c r="BX214" s="112">
        <v>2.4390999999999998</v>
      </c>
      <c r="BY214" s="112">
        <v>0.12429</v>
      </c>
      <c r="BZ214" s="112">
        <v>0.3</v>
      </c>
      <c r="CA214" s="112">
        <v>2.5</v>
      </c>
      <c r="CB214" s="112">
        <v>190.95</v>
      </c>
      <c r="CC214" s="112">
        <v>0.35</v>
      </c>
      <c r="CD214" s="112">
        <v>12</v>
      </c>
      <c r="CE214" s="112">
        <v>9</v>
      </c>
      <c r="CF214" s="112">
        <v>0</v>
      </c>
      <c r="CG214" s="112">
        <v>12</v>
      </c>
      <c r="CH214" s="112">
        <v>40</v>
      </c>
      <c r="CI214" s="112">
        <v>1</v>
      </c>
      <c r="CJ214" s="112">
        <v>286.63</v>
      </c>
      <c r="CK214" s="118">
        <v>1</v>
      </c>
      <c r="CL214" s="111">
        <f t="shared" si="148"/>
        <v>0.26859437751004012</v>
      </c>
      <c r="CM214" s="112">
        <v>77.475999999999999</v>
      </c>
      <c r="CN214" s="112">
        <v>-69.287999999999997</v>
      </c>
      <c r="CO214" s="112">
        <v>12</v>
      </c>
      <c r="CP214" s="112">
        <v>19</v>
      </c>
      <c r="CQ214" s="112">
        <v>16</v>
      </c>
      <c r="CT214" s="118"/>
      <c r="DA214" s="118"/>
      <c r="DC214" s="118">
        <v>-64.534000000000006</v>
      </c>
    </row>
    <row r="215" spans="1:107" s="112" customFormat="1">
      <c r="A215" s="133">
        <v>39456</v>
      </c>
      <c r="B215" s="112">
        <v>-66.8</v>
      </c>
      <c r="C215" s="112">
        <v>-67.3</v>
      </c>
      <c r="D215" s="112">
        <v>31.5</v>
      </c>
      <c r="E215" s="201">
        <v>4.3</v>
      </c>
      <c r="F215" s="201">
        <v>5.7</v>
      </c>
      <c r="G215" s="201">
        <v>9.1</v>
      </c>
      <c r="H215" s="201">
        <f t="shared" si="147"/>
        <v>11.56676272774712</v>
      </c>
      <c r="I215" s="112">
        <v>0.14000000000000001</v>
      </c>
      <c r="J215" s="118" t="s">
        <v>106</v>
      </c>
      <c r="K215" s="112">
        <v>1358.7</v>
      </c>
      <c r="L215" s="112">
        <v>180</v>
      </c>
      <c r="M215" s="130">
        <f t="shared" si="146"/>
        <v>1.6482882526496234</v>
      </c>
      <c r="N215" s="131">
        <v>0.14212</v>
      </c>
      <c r="O215" s="112">
        <v>1.7281999999999999E-2</v>
      </c>
      <c r="P215" s="112">
        <v>0.18969</v>
      </c>
      <c r="Q215" s="112">
        <v>3.4563000000000003E-2</v>
      </c>
      <c r="R215" s="112">
        <v>9.7377000000000002E-3</v>
      </c>
      <c r="S215" s="112">
        <v>5.7000999999999996E-3</v>
      </c>
      <c r="T215" s="112">
        <v>1.0048E-2</v>
      </c>
      <c r="U215" s="112">
        <v>5.8954999999999997E-3</v>
      </c>
      <c r="V215" s="112">
        <v>1.7845</v>
      </c>
      <c r="W215" s="112">
        <v>1.5587</v>
      </c>
      <c r="X215" s="130">
        <v>1.6716</v>
      </c>
      <c r="Y215" s="112">
        <v>0.1129</v>
      </c>
      <c r="Z215" s="112">
        <v>0.60648000000000002</v>
      </c>
      <c r="AA215" s="112">
        <v>0.60682999999999998</v>
      </c>
      <c r="AB215" s="112">
        <v>0.60668999999999995</v>
      </c>
      <c r="AC215" s="112">
        <v>3.4342999999999998E-4</v>
      </c>
      <c r="AD215" s="112">
        <v>0.10216</v>
      </c>
      <c r="AE215" s="112">
        <v>0.62134</v>
      </c>
      <c r="AF215" s="112">
        <v>7.2143000000000001E-4</v>
      </c>
      <c r="AG215" s="112">
        <v>0.64209000000000005</v>
      </c>
      <c r="AH215" s="112">
        <v>1.9951000000000001E-3</v>
      </c>
      <c r="AI215" s="112">
        <v>80</v>
      </c>
      <c r="AJ215" s="112">
        <v>0.56340000000000001</v>
      </c>
      <c r="AK215" s="112">
        <v>0.56799999999999995</v>
      </c>
      <c r="AL215" s="112">
        <v>0.56640999999999997</v>
      </c>
      <c r="AM215" s="112">
        <v>4.5970000000000004E-3</v>
      </c>
      <c r="AN215" s="112">
        <v>8.2945000000000005E-2</v>
      </c>
      <c r="AO215" s="112">
        <v>0.625</v>
      </c>
      <c r="AP215" s="112">
        <v>1.6398999999999999E-3</v>
      </c>
      <c r="AQ215" s="112">
        <v>1.3965000000000001</v>
      </c>
      <c r="AR215" s="132">
        <v>5.8799999999999999E-5</v>
      </c>
      <c r="AS215" s="112">
        <v>1.8138E-3</v>
      </c>
      <c r="AT215" s="112">
        <v>1.3343999999999999E-3</v>
      </c>
      <c r="AU215" s="112">
        <v>6.3999E-2</v>
      </c>
      <c r="AV215" s="112">
        <v>1.8164E-2</v>
      </c>
      <c r="AW215" s="112">
        <v>2.7645E-3</v>
      </c>
      <c r="AX215" s="112">
        <v>1.206E-3</v>
      </c>
      <c r="AY215" s="112">
        <v>3.9453999999999997E-4</v>
      </c>
      <c r="AZ215" s="112">
        <v>3.1034999999999998E-4</v>
      </c>
      <c r="BA215" s="112">
        <v>1.9249E-4</v>
      </c>
      <c r="BB215" s="112">
        <v>1.7490999999999999E-4</v>
      </c>
      <c r="BC215" s="112">
        <v>2.1132999999999998E-3</v>
      </c>
      <c r="BD215" s="112">
        <v>3.0636999999999999E-3</v>
      </c>
      <c r="BE215" s="112">
        <v>0.10543</v>
      </c>
      <c r="BF215" s="112">
        <v>0.15523000000000001</v>
      </c>
      <c r="BG215" s="112">
        <v>1.8813E-3</v>
      </c>
      <c r="BH215" s="112">
        <v>2.0449999999999999E-3</v>
      </c>
      <c r="BI215" s="112">
        <v>3.7107999999999998E-4</v>
      </c>
      <c r="BJ215" s="112">
        <v>3.3309000000000002E-4</v>
      </c>
      <c r="BK215" s="112">
        <v>1.9521999999999999E-4</v>
      </c>
      <c r="BL215" s="112">
        <v>1.7117E-4</v>
      </c>
      <c r="BM215" s="112">
        <v>0.27156000000000002</v>
      </c>
      <c r="BN215" s="112">
        <v>4.1896999999999997E-2</v>
      </c>
      <c r="BO215" s="112">
        <v>5.8254E-2</v>
      </c>
      <c r="BP215" s="112">
        <v>6.4753000000000005E-2</v>
      </c>
      <c r="BQ215" s="112">
        <v>6.1503000000000002E-2</v>
      </c>
      <c r="BR215" s="112">
        <v>5.0084999999999999E-3</v>
      </c>
      <c r="BS215" s="112">
        <v>4.5956E-3</v>
      </c>
      <c r="BT215" s="112">
        <v>0.21006</v>
      </c>
      <c r="BU215" s="112">
        <v>4.2195999999999997E-2</v>
      </c>
      <c r="BV215" s="112">
        <v>19.48</v>
      </c>
      <c r="BW215" s="112">
        <v>11.943</v>
      </c>
      <c r="BX215" s="112">
        <v>4.4154</v>
      </c>
      <c r="BY215" s="112">
        <v>0.1913</v>
      </c>
      <c r="BZ215" s="112">
        <v>0.5</v>
      </c>
      <c r="CA215" s="112">
        <v>5</v>
      </c>
      <c r="CB215" s="112">
        <v>176.57</v>
      </c>
      <c r="CC215" s="112">
        <v>0.34899999999999998</v>
      </c>
      <c r="CD215" s="112">
        <v>4</v>
      </c>
      <c r="CE215" s="112">
        <v>45</v>
      </c>
      <c r="CF215" s="112">
        <v>0</v>
      </c>
      <c r="CG215" s="112">
        <v>5</v>
      </c>
      <c r="CH215" s="112">
        <v>3</v>
      </c>
      <c r="CI215" s="112">
        <v>59</v>
      </c>
      <c r="CJ215" s="112">
        <v>563.66999999999996</v>
      </c>
      <c r="CK215" s="118">
        <v>3</v>
      </c>
      <c r="CL215" s="111">
        <f t="shared" si="148"/>
        <v>0.32014608859566446</v>
      </c>
      <c r="CM215" s="112">
        <v>-54.580570000000002</v>
      </c>
      <c r="CN215" s="112">
        <v>-67.309229999999999</v>
      </c>
      <c r="CO215" s="112">
        <v>3</v>
      </c>
      <c r="CP215" s="112">
        <v>53</v>
      </c>
      <c r="CQ215" s="112">
        <v>15</v>
      </c>
      <c r="CT215" s="118"/>
      <c r="DA215" s="118"/>
      <c r="DC215" s="118">
        <v>-1.5009999999999999</v>
      </c>
    </row>
    <row r="216" spans="1:107">
      <c r="A216" s="56">
        <v>39367</v>
      </c>
      <c r="B216" s="1">
        <v>88.5</v>
      </c>
      <c r="C216" s="1">
        <v>116.6</v>
      </c>
      <c r="D216" s="38">
        <v>37</v>
      </c>
      <c r="E216" s="222">
        <v>-4.5</v>
      </c>
      <c r="F216" s="222">
        <v>-14.1</v>
      </c>
      <c r="G216" s="222">
        <v>-10.9</v>
      </c>
      <c r="H216" s="222">
        <f t="shared" si="147"/>
        <v>18.381240436923729</v>
      </c>
      <c r="I216" s="1">
        <v>0.11</v>
      </c>
      <c r="J216" s="27" t="s">
        <v>63</v>
      </c>
      <c r="K216" s="1">
        <v>1528.4</v>
      </c>
      <c r="L216" s="4">
        <v>359.4</v>
      </c>
      <c r="M216" s="44">
        <f t="shared" si="146"/>
        <v>2.381405982091827</v>
      </c>
      <c r="N216" s="35">
        <v>4.8994999999999997E-2</v>
      </c>
      <c r="O216" s="4">
        <v>2.6165000000000001E-2</v>
      </c>
      <c r="P216" s="1">
        <v>8.4031999999999996E-2</v>
      </c>
      <c r="Q216" s="1">
        <v>5.2330000000000002E-2</v>
      </c>
      <c r="R216" s="1">
        <v>1.0763E-2</v>
      </c>
      <c r="S216" s="1">
        <v>6.5166E-3</v>
      </c>
      <c r="T216" s="1">
        <v>1.0722000000000001E-2</v>
      </c>
      <c r="U216" s="1">
        <v>6.2928999999999997E-3</v>
      </c>
      <c r="V216" s="1">
        <v>2.0493999999999999</v>
      </c>
      <c r="W216" s="1">
        <v>2.3479000000000001</v>
      </c>
      <c r="X216" s="44">
        <v>2.1987000000000001</v>
      </c>
      <c r="Y216" s="1">
        <v>0.14928</v>
      </c>
      <c r="Z216" s="1">
        <v>0.41694999999999999</v>
      </c>
      <c r="AA216" s="1">
        <v>0.42364000000000002</v>
      </c>
      <c r="AB216" s="1">
        <v>0.41992000000000002</v>
      </c>
      <c r="AC216" s="1">
        <v>6.6870000000000002E-3</v>
      </c>
      <c r="AD216" s="1">
        <v>1.2527E-2</v>
      </c>
      <c r="AE216" s="1">
        <v>0.42969000000000002</v>
      </c>
      <c r="AF216" s="1">
        <v>2.0707E-3</v>
      </c>
      <c r="AG216" s="1">
        <v>0.46875</v>
      </c>
      <c r="AH216" s="1">
        <v>2.0024999999999999E-3</v>
      </c>
      <c r="AI216" s="1">
        <v>80</v>
      </c>
      <c r="AJ216" s="1">
        <v>0.45961999999999997</v>
      </c>
      <c r="AK216" s="1">
        <v>0.52232999999999996</v>
      </c>
      <c r="AL216" s="1">
        <v>0.49804999999999999</v>
      </c>
      <c r="AM216" s="1">
        <v>6.2710000000000002E-2</v>
      </c>
      <c r="AN216" s="1">
        <v>1.0370000000000001E-2</v>
      </c>
      <c r="AO216" s="1">
        <v>0.51758000000000004</v>
      </c>
      <c r="AP216" s="1">
        <v>1.9403000000000001E-3</v>
      </c>
      <c r="AQ216" s="1">
        <v>0.55664000000000002</v>
      </c>
      <c r="AR216" s="1">
        <v>2.5119999999999999E-3</v>
      </c>
      <c r="AS216" s="1">
        <v>1.7723000000000001E-3</v>
      </c>
      <c r="AT216" s="1">
        <v>1.9024999999999999E-3</v>
      </c>
      <c r="AU216" s="1">
        <v>4.0546000000000002E-3</v>
      </c>
      <c r="AV216" s="1">
        <v>2.4816999999999999E-3</v>
      </c>
      <c r="AW216" s="1">
        <v>8.5426000000000002E-4</v>
      </c>
      <c r="AX216" s="1">
        <v>7.2256000000000002E-4</v>
      </c>
      <c r="AY216" s="1">
        <v>1.1084000000000001E-3</v>
      </c>
      <c r="AZ216" s="1">
        <v>1.0356E-3</v>
      </c>
      <c r="BA216" s="1">
        <v>6.0061000000000001E-4</v>
      </c>
      <c r="BB216" s="1">
        <v>5.8012999999999999E-4</v>
      </c>
      <c r="BC216" s="1">
        <v>1.7317000000000001E-3</v>
      </c>
      <c r="BD216" s="1">
        <v>1.9919999999999998E-3</v>
      </c>
      <c r="BE216" s="1">
        <v>1.5291000000000001E-2</v>
      </c>
      <c r="BF216" s="1">
        <v>8.7831999999999997E-3</v>
      </c>
      <c r="BG216" s="1">
        <v>1.1337999999999999E-3</v>
      </c>
      <c r="BH216" s="1">
        <v>9.907099999999999E-4</v>
      </c>
      <c r="BI216" s="1">
        <v>8.5402999999999998E-4</v>
      </c>
      <c r="BJ216" s="1">
        <v>6.8199000000000005E-4</v>
      </c>
      <c r="BK216" s="1">
        <v>1.1850999999999999E-3</v>
      </c>
      <c r="BL216" s="1">
        <v>1.4333E-3</v>
      </c>
      <c r="BM216" s="1">
        <v>4.0821999999999997E-2</v>
      </c>
      <c r="BN216" s="1">
        <v>0.13749</v>
      </c>
      <c r="BO216" s="1">
        <v>2.9149000000000001E-2</v>
      </c>
      <c r="BP216" s="1">
        <v>2.6762000000000001E-2</v>
      </c>
      <c r="BQ216" s="1">
        <v>2.7955000000000001E-2</v>
      </c>
      <c r="BR216" s="1">
        <v>0.10095999999999999</v>
      </c>
      <c r="BS216" s="1">
        <v>1.6872E-3</v>
      </c>
      <c r="BT216" s="1">
        <v>1.2866000000000001E-2</v>
      </c>
      <c r="BU216" s="1">
        <v>0.17058000000000001</v>
      </c>
      <c r="BV216" s="1">
        <v>7.8076999999999996</v>
      </c>
      <c r="BW216" s="1">
        <v>6.7816000000000001</v>
      </c>
      <c r="BX216" s="1">
        <v>1.4601999999999999</v>
      </c>
      <c r="BY216" s="1">
        <v>7.7322000000000002E-2</v>
      </c>
      <c r="BZ216" s="1">
        <v>0.4</v>
      </c>
      <c r="CA216" s="1">
        <v>2</v>
      </c>
      <c r="CB216" s="1">
        <v>354.85</v>
      </c>
      <c r="CC216" s="1">
        <v>0.36099999999999999</v>
      </c>
      <c r="CD216" s="1">
        <v>9</v>
      </c>
      <c r="CE216" s="1">
        <v>53</v>
      </c>
      <c r="CF216" s="1">
        <v>0</v>
      </c>
      <c r="CG216" s="1">
        <v>10</v>
      </c>
      <c r="CH216" s="1">
        <v>42</v>
      </c>
      <c r="CI216" s="1">
        <v>15</v>
      </c>
      <c r="CJ216" s="1">
        <v>217.23</v>
      </c>
      <c r="CK216" s="27">
        <v>1</v>
      </c>
      <c r="CL216" s="48">
        <f t="shared" si="148"/>
        <v>0.28881330309901743</v>
      </c>
      <c r="CM216" s="1">
        <v>77.475999999999999</v>
      </c>
      <c r="CN216" s="1">
        <v>-69.287999999999997</v>
      </c>
      <c r="CO216" s="1">
        <v>9</v>
      </c>
      <c r="CP216" s="1">
        <v>14</v>
      </c>
      <c r="CQ216" s="1">
        <v>3</v>
      </c>
      <c r="DC216" s="27">
        <v>26.32</v>
      </c>
    </row>
    <row r="217" spans="1:107" s="7" customFormat="1">
      <c r="A217" s="72"/>
      <c r="E217" s="4"/>
      <c r="F217" s="4"/>
      <c r="G217" s="4"/>
      <c r="I217" s="7">
        <v>0.11</v>
      </c>
      <c r="J217" s="40" t="s">
        <v>53</v>
      </c>
      <c r="K217" s="7">
        <v>2814.5</v>
      </c>
      <c r="L217" s="7">
        <v>356.5</v>
      </c>
      <c r="M217" s="60">
        <f t="shared" si="146"/>
        <v>4.4764761179999102</v>
      </c>
      <c r="N217" s="73">
        <v>0.15465000000000001</v>
      </c>
      <c r="O217" s="7">
        <v>2.7952000000000001E-2</v>
      </c>
      <c r="P217" s="7">
        <v>0.23265</v>
      </c>
      <c r="Q217" s="7">
        <v>5.5904000000000002E-2</v>
      </c>
      <c r="R217" s="7">
        <v>7.4722E-3</v>
      </c>
      <c r="S217" s="7">
        <v>4.4678000000000001E-3</v>
      </c>
      <c r="T217" s="7">
        <v>8.9090999999999997E-3</v>
      </c>
      <c r="U217" s="7">
        <v>5.2380999999999999E-3</v>
      </c>
      <c r="V217" s="7">
        <v>5.3105000000000002</v>
      </c>
      <c r="W217" s="7">
        <v>4.4736000000000002</v>
      </c>
      <c r="X217" s="60">
        <v>4.8920000000000003</v>
      </c>
      <c r="Y217" s="7">
        <v>0.41848000000000002</v>
      </c>
      <c r="Z217" s="7">
        <v>0.22323000000000001</v>
      </c>
      <c r="AA217" s="7">
        <v>0.22361</v>
      </c>
      <c r="AB217" s="7">
        <v>0.22339000000000001</v>
      </c>
      <c r="AC217" s="7">
        <v>3.7312000000000001E-4</v>
      </c>
      <c r="AD217" s="7">
        <v>0.18937999999999999</v>
      </c>
      <c r="AE217" s="7">
        <v>0.23682</v>
      </c>
      <c r="AF217" s="7">
        <v>6.5237000000000003E-3</v>
      </c>
      <c r="AG217" s="7">
        <v>0.26245000000000002</v>
      </c>
      <c r="AH217" s="7">
        <v>1.4441E-3</v>
      </c>
      <c r="AI217" s="7">
        <v>150</v>
      </c>
      <c r="AJ217" s="7">
        <v>0.11106000000000001</v>
      </c>
      <c r="AK217" s="7">
        <v>0.11264</v>
      </c>
      <c r="AL217" s="7">
        <v>0.1123</v>
      </c>
      <c r="AM217" s="7">
        <v>1.5832000000000001E-3</v>
      </c>
      <c r="AN217" s="7">
        <v>0.14674000000000001</v>
      </c>
      <c r="AO217" s="7">
        <v>0.34667999999999999</v>
      </c>
      <c r="AP217" s="7">
        <v>6.3126000000000002E-4</v>
      </c>
      <c r="AQ217" s="7">
        <v>0.60546999999999995</v>
      </c>
      <c r="AR217" s="80">
        <v>7.9200000000000001E-5</v>
      </c>
      <c r="AS217" s="7">
        <v>2.9529000000000001E-3</v>
      </c>
      <c r="AT217" s="7">
        <v>2.0766999999999999E-3</v>
      </c>
      <c r="AU217" s="7">
        <v>1.3002999999999999E-3</v>
      </c>
      <c r="AV217" s="7">
        <v>1.3098999999999999E-3</v>
      </c>
      <c r="AW217" s="80">
        <v>8.3499999999999997E-5</v>
      </c>
      <c r="AX217" s="80">
        <v>6.1099999999999994E-5</v>
      </c>
      <c r="AY217" s="80">
        <v>4.0000000000000003E-5</v>
      </c>
      <c r="AZ217" s="80">
        <v>4.1900000000000002E-5</v>
      </c>
      <c r="BA217" s="80">
        <v>1.5099999999999999E-5</v>
      </c>
      <c r="BB217" s="80">
        <v>1.0000000000000001E-5</v>
      </c>
      <c r="BC217" s="7">
        <v>1.9143000000000001E-3</v>
      </c>
      <c r="BD217" s="7">
        <v>1.6169000000000001E-3</v>
      </c>
      <c r="BE217" s="7">
        <v>1.2277E-3</v>
      </c>
      <c r="BF217" s="7">
        <v>1.0778999999999999E-3</v>
      </c>
      <c r="BG217" s="7">
        <v>1.8480999999999999E-4</v>
      </c>
      <c r="BH217" s="7">
        <v>2.8072999999999998E-4</v>
      </c>
      <c r="BI217" s="7">
        <v>1.0285000000000001E-4</v>
      </c>
      <c r="BJ217" s="7">
        <v>1.5139999999999999E-4</v>
      </c>
      <c r="BK217" s="80">
        <v>3.04E-5</v>
      </c>
      <c r="BL217" s="80">
        <v>5.1700000000000003E-5</v>
      </c>
      <c r="BM217" s="7">
        <v>0.49801000000000001</v>
      </c>
      <c r="BN217" s="7">
        <v>0.1414</v>
      </c>
      <c r="BO217" s="7">
        <v>4.0608999999999999E-2</v>
      </c>
      <c r="BP217" s="7">
        <v>4.5189E-2</v>
      </c>
      <c r="BQ217" s="7">
        <v>4.2899E-2</v>
      </c>
      <c r="BR217" s="7">
        <v>2.8302000000000001E-2</v>
      </c>
      <c r="BS217" s="7">
        <v>3.2385000000000001E-3</v>
      </c>
      <c r="BT217" s="7">
        <v>0.45511000000000001</v>
      </c>
      <c r="BU217" s="7">
        <v>0.14419999999999999</v>
      </c>
      <c r="BV217" s="7">
        <v>31.135000000000002</v>
      </c>
      <c r="BW217" s="7">
        <v>20.062999999999999</v>
      </c>
      <c r="BX217" s="7">
        <v>11.609</v>
      </c>
      <c r="BY217" s="7">
        <v>0.70911999999999997</v>
      </c>
      <c r="BZ217" s="7">
        <v>0.1</v>
      </c>
      <c r="CA217" s="7">
        <v>3.5</v>
      </c>
      <c r="CB217" s="7">
        <v>358.26</v>
      </c>
      <c r="CC217" s="7">
        <v>0.32800000000000001</v>
      </c>
      <c r="CD217" s="7">
        <v>10</v>
      </c>
      <c r="CE217" s="7">
        <v>41</v>
      </c>
      <c r="CF217" s="7">
        <v>0</v>
      </c>
      <c r="CG217" s="7">
        <v>11</v>
      </c>
      <c r="CH217" s="7">
        <v>49</v>
      </c>
      <c r="CI217" s="7">
        <v>39</v>
      </c>
      <c r="CJ217" s="7">
        <v>520.04</v>
      </c>
      <c r="CK217" s="40">
        <v>1</v>
      </c>
      <c r="CL217" s="58">
        <f t="shared" si="148"/>
        <v>0.30146743787489289</v>
      </c>
      <c r="CM217" s="7">
        <v>64.875</v>
      </c>
      <c r="CN217" s="7">
        <v>-147.86099999999999</v>
      </c>
      <c r="CO217" s="7">
        <v>9</v>
      </c>
      <c r="CP217" s="7">
        <v>14</v>
      </c>
      <c r="CQ217" s="7">
        <v>3</v>
      </c>
      <c r="CT217" s="40"/>
      <c r="DA217" s="40"/>
      <c r="DC217" s="40">
        <v>34.673999999999999</v>
      </c>
    </row>
    <row r="218" spans="1:107" s="7" customFormat="1">
      <c r="A218" s="72"/>
      <c r="E218" s="112"/>
      <c r="F218" s="112"/>
      <c r="G218" s="112"/>
      <c r="J218" s="40"/>
      <c r="M218" s="60"/>
      <c r="N218" s="73"/>
      <c r="X218" s="60">
        <f>AVERAGE(X216:X217)</f>
        <v>3.54535</v>
      </c>
      <c r="Y218" s="60">
        <f>AVERAGE(Y216:Y217)</f>
        <v>0.28388000000000002</v>
      </c>
      <c r="AR218" s="80"/>
      <c r="AW218" s="80"/>
      <c r="AX218" s="80"/>
      <c r="AY218" s="80"/>
      <c r="AZ218" s="80"/>
      <c r="BA218" s="80"/>
      <c r="BB218" s="80"/>
      <c r="BK218" s="80"/>
      <c r="BL218" s="80"/>
      <c r="CK218" s="40"/>
      <c r="CL218" s="58"/>
      <c r="CT218" s="40"/>
      <c r="DA218" s="40"/>
      <c r="DC218" s="40"/>
    </row>
    <row r="219" spans="1:107" s="112" customFormat="1">
      <c r="A219" s="133">
        <v>39347</v>
      </c>
      <c r="B219" s="112">
        <v>-49.2</v>
      </c>
      <c r="C219" s="112">
        <v>-85.5</v>
      </c>
      <c r="D219" s="112">
        <v>30.2</v>
      </c>
      <c r="E219" s="201">
        <v>-9.1999999999999993</v>
      </c>
      <c r="F219" s="201">
        <v>13.6</v>
      </c>
      <c r="G219" s="201">
        <v>3.8</v>
      </c>
      <c r="H219" s="201">
        <f>(E219^2+F219^2+G219^2)^0.5</f>
        <v>16.853486286225767</v>
      </c>
      <c r="I219" s="112">
        <v>0.65</v>
      </c>
      <c r="J219" s="118" t="s">
        <v>106</v>
      </c>
      <c r="K219" s="112">
        <v>1379</v>
      </c>
      <c r="L219" s="112">
        <v>288.2</v>
      </c>
      <c r="M219" s="130">
        <f t="shared" si="146"/>
        <v>3.0567018187375821</v>
      </c>
      <c r="N219" s="131">
        <v>1.0512999999999999</v>
      </c>
      <c r="O219" s="112">
        <v>4.3105999999999998E-2</v>
      </c>
      <c r="P219" s="112">
        <v>1.5740000000000001</v>
      </c>
      <c r="Q219" s="112">
        <v>8.6212999999999998E-2</v>
      </c>
      <c r="R219" s="112">
        <v>2.0046000000000001E-2</v>
      </c>
      <c r="S219" s="112">
        <v>1.1809999999999999E-2</v>
      </c>
      <c r="T219" s="112">
        <v>2.4919E-2</v>
      </c>
      <c r="U219" s="112">
        <v>1.4626999999999999E-2</v>
      </c>
      <c r="V219" s="112">
        <v>2.6398000000000001</v>
      </c>
      <c r="W219" s="112">
        <v>2.3900999999999999</v>
      </c>
      <c r="X219" s="130">
        <v>2.5148999999999999</v>
      </c>
      <c r="Y219" s="112">
        <v>0.12482</v>
      </c>
      <c r="Z219" s="112">
        <v>0.32629000000000002</v>
      </c>
      <c r="AA219" s="112" t="s">
        <v>42</v>
      </c>
      <c r="AB219" s="112">
        <v>0.32715</v>
      </c>
      <c r="AC219" s="112" t="s">
        <v>42</v>
      </c>
      <c r="AD219" s="112">
        <v>9.6329999999999991</v>
      </c>
      <c r="AE219" s="112">
        <v>0.50536999999999999</v>
      </c>
      <c r="AF219" s="112">
        <v>8.4480000000000006E-3</v>
      </c>
      <c r="AG219" s="112">
        <v>0.53466999999999998</v>
      </c>
      <c r="AH219" s="112">
        <v>8.2460999999999993E-3</v>
      </c>
      <c r="AI219" s="112">
        <v>80</v>
      </c>
      <c r="AJ219" s="112">
        <v>0.32207999999999998</v>
      </c>
      <c r="AK219" s="112">
        <v>0.32257999999999998</v>
      </c>
      <c r="AL219" s="112">
        <v>0.32227</v>
      </c>
      <c r="AM219" s="112">
        <v>5.0257000000000003E-4</v>
      </c>
      <c r="AN219" s="112">
        <v>9.3801000000000005</v>
      </c>
      <c r="AO219" s="112">
        <v>1.7090000000000001</v>
      </c>
      <c r="AP219" s="112">
        <v>1.1675000000000001E-4</v>
      </c>
      <c r="AQ219" s="112">
        <v>1.9043000000000001</v>
      </c>
      <c r="AR219" s="112">
        <v>1.5495E-4</v>
      </c>
      <c r="AS219" s="112">
        <v>3.1001000000000001E-2</v>
      </c>
      <c r="AT219" s="112">
        <v>2.8313000000000001E-2</v>
      </c>
      <c r="AU219" s="112">
        <v>2.8021000000000001E-2</v>
      </c>
      <c r="AV219" s="112">
        <v>2.9391E-2</v>
      </c>
      <c r="AW219" s="112">
        <v>3.9769999999999996E-3</v>
      </c>
      <c r="AX219" s="112">
        <v>2.3446000000000001E-3</v>
      </c>
      <c r="AY219" s="112">
        <v>8.1508000000000004E-4</v>
      </c>
      <c r="AZ219" s="112">
        <v>6.6315999999999999E-4</v>
      </c>
      <c r="BA219" s="112">
        <v>1.5668999999999999E-4</v>
      </c>
      <c r="BB219" s="112">
        <v>1.3870000000000001E-4</v>
      </c>
      <c r="BC219" s="112">
        <v>2.3865000000000001E-2</v>
      </c>
      <c r="BD219" s="112">
        <v>2.8597000000000001E-2</v>
      </c>
      <c r="BE219" s="112">
        <v>4.1773999999999999E-2</v>
      </c>
      <c r="BF219" s="112">
        <v>2.8735E-2</v>
      </c>
      <c r="BG219" s="112">
        <v>3.1913000000000002E-3</v>
      </c>
      <c r="BH219" s="112">
        <v>3.0923999999999999E-3</v>
      </c>
      <c r="BI219" s="112">
        <v>2.2361E-3</v>
      </c>
      <c r="BJ219" s="112">
        <v>5.0165000000000001E-3</v>
      </c>
      <c r="BK219" s="112">
        <v>3.5296999999999998E-4</v>
      </c>
      <c r="BL219" s="112">
        <v>4.0301999999999997E-4</v>
      </c>
      <c r="BM219" s="112">
        <v>9.0791000000000004</v>
      </c>
      <c r="BN219" s="112">
        <v>0.78415999999999997</v>
      </c>
      <c r="BO219" s="112">
        <v>0.16796</v>
      </c>
      <c r="BP219" s="112">
        <v>0.32343</v>
      </c>
      <c r="BQ219" s="112">
        <v>0.24568999999999999</v>
      </c>
      <c r="BR219" s="112">
        <v>3.3471000000000001E-2</v>
      </c>
      <c r="BS219" s="112">
        <v>0.10993</v>
      </c>
      <c r="BT219" s="112">
        <v>8.8333999999999993</v>
      </c>
      <c r="BU219" s="112">
        <v>0.78486999999999996</v>
      </c>
      <c r="BV219" s="112">
        <v>78.516999999999996</v>
      </c>
      <c r="BW219" s="112">
        <v>46.456000000000003</v>
      </c>
      <c r="BX219" s="112">
        <v>36.953000000000003</v>
      </c>
      <c r="BY219" s="112">
        <v>0.69357999999999997</v>
      </c>
      <c r="BZ219" s="112">
        <v>0.3</v>
      </c>
      <c r="CA219" s="112">
        <v>5</v>
      </c>
      <c r="CB219" s="112">
        <v>295.95999999999998</v>
      </c>
      <c r="CC219" s="112">
        <v>0.36499999999999999</v>
      </c>
      <c r="CD219" s="112">
        <v>18</v>
      </c>
      <c r="CE219" s="112">
        <v>24</v>
      </c>
      <c r="CF219" s="112">
        <v>0</v>
      </c>
      <c r="CG219" s="112">
        <v>19</v>
      </c>
      <c r="CH219" s="112">
        <v>9</v>
      </c>
      <c r="CI219" s="112">
        <v>41</v>
      </c>
      <c r="CJ219" s="112">
        <v>340.82</v>
      </c>
      <c r="CK219" s="118">
        <v>3</v>
      </c>
      <c r="CL219" s="58">
        <f>K219/(((CG219*3600)+(CH219*60)+CI219)-((CO219*3600)+(CP219*60)+CQ219))</f>
        <v>0.31708438721545185</v>
      </c>
      <c r="CM219" s="111">
        <v>-54.580570000000002</v>
      </c>
      <c r="CN219" s="111">
        <v>-67.309229999999999</v>
      </c>
      <c r="CO219" s="112">
        <v>17</v>
      </c>
      <c r="CP219" s="112">
        <v>57</v>
      </c>
      <c r="CQ219" s="112">
        <v>12</v>
      </c>
      <c r="CT219" s="118"/>
      <c r="DA219" s="118"/>
      <c r="DC219" s="118">
        <v>18.984000000000002</v>
      </c>
    </row>
    <row r="220" spans="1:107" s="112" customFormat="1">
      <c r="A220" s="133">
        <v>39190</v>
      </c>
      <c r="B220" s="112">
        <v>-83.7</v>
      </c>
      <c r="C220" s="112">
        <v>-171.2</v>
      </c>
      <c r="D220" s="112">
        <v>38</v>
      </c>
      <c r="E220" s="222">
        <v>-5.3</v>
      </c>
      <c r="F220" s="222">
        <v>-2.5</v>
      </c>
      <c r="G220" s="222">
        <v>23.7</v>
      </c>
      <c r="H220" s="201">
        <f>(E220^2+F220^2+G220^2)^0.5</f>
        <v>24.413725647676145</v>
      </c>
      <c r="I220" s="112">
        <v>0.33</v>
      </c>
      <c r="J220" s="118" t="s">
        <v>96</v>
      </c>
      <c r="K220" s="112">
        <v>754.4</v>
      </c>
      <c r="L220" s="112">
        <v>160.4</v>
      </c>
      <c r="M220" s="130">
        <f t="shared" si="146"/>
        <v>6.8268705625341344</v>
      </c>
      <c r="N220" s="131">
        <v>0.74268000000000001</v>
      </c>
      <c r="O220" s="112">
        <v>0.17065</v>
      </c>
      <c r="P220" s="112">
        <v>1.4349000000000001</v>
      </c>
      <c r="Q220" s="112">
        <v>0.34129999999999999</v>
      </c>
      <c r="R220" s="112">
        <v>1.6161999999999999E-2</v>
      </c>
      <c r="S220" s="112">
        <v>9.2473E-3</v>
      </c>
      <c r="T220" s="112">
        <v>1.6164999999999999E-2</v>
      </c>
      <c r="U220" s="112">
        <v>9.5449999999999997E-3</v>
      </c>
      <c r="V220" s="112">
        <v>7.3872</v>
      </c>
      <c r="W220" s="112">
        <v>6.3948</v>
      </c>
      <c r="X220" s="130">
        <v>6.891</v>
      </c>
      <c r="Y220" s="112">
        <v>0.49618000000000001</v>
      </c>
      <c r="Z220" s="112">
        <v>0.14648</v>
      </c>
      <c r="AA220" s="112">
        <v>0.14649000000000001</v>
      </c>
      <c r="AB220" s="112">
        <v>0.14648</v>
      </c>
      <c r="AC220" s="132">
        <v>1.0200000000000001E-5</v>
      </c>
      <c r="AD220" s="112">
        <v>5.2041000000000004</v>
      </c>
      <c r="AE220" s="112">
        <v>0.19287000000000001</v>
      </c>
      <c r="AF220" s="112">
        <v>2.4308E-2</v>
      </c>
      <c r="AG220" s="112">
        <v>0.35399999999999998</v>
      </c>
      <c r="AH220" s="112">
        <v>1.175E-3</v>
      </c>
      <c r="AI220" s="112">
        <v>120</v>
      </c>
      <c r="AJ220" s="112">
        <v>0.14648</v>
      </c>
      <c r="AK220" s="112">
        <v>0.14649000000000001</v>
      </c>
      <c r="AL220" s="112">
        <v>0.14648</v>
      </c>
      <c r="AM220" s="132">
        <v>1.45E-5</v>
      </c>
      <c r="AN220" s="112">
        <v>23.033999999999999</v>
      </c>
      <c r="AO220" s="112">
        <v>1.0009999999999999</v>
      </c>
      <c r="AP220" s="132">
        <v>1.88E-6</v>
      </c>
      <c r="AQ220" s="112">
        <v>1.0106999999999999</v>
      </c>
      <c r="AR220" s="132">
        <v>5.0799999999999996E-6</v>
      </c>
      <c r="AS220" s="112">
        <v>2.0168999999999999E-3</v>
      </c>
      <c r="AT220" s="112">
        <v>1.8619999999999999E-3</v>
      </c>
      <c r="AU220" s="112">
        <v>1.8083000000000001E-3</v>
      </c>
      <c r="AV220" s="112">
        <v>2.1153000000000001E-3</v>
      </c>
      <c r="AW220" s="112">
        <v>1.3511999999999999E-4</v>
      </c>
      <c r="AX220" s="112">
        <v>1.5384E-4</v>
      </c>
      <c r="AY220" s="132">
        <v>4.6E-5</v>
      </c>
      <c r="AZ220" s="132">
        <v>3.26E-5</v>
      </c>
      <c r="BA220" s="132">
        <v>1.17E-5</v>
      </c>
      <c r="BB220" s="132">
        <v>1.5800000000000001E-5</v>
      </c>
      <c r="BC220" s="112">
        <v>1.9556E-3</v>
      </c>
      <c r="BD220" s="112">
        <v>2.2878999999999998E-3</v>
      </c>
      <c r="BE220" s="112">
        <v>3.2732E-3</v>
      </c>
      <c r="BF220" s="112">
        <v>2.8958999999999999E-3</v>
      </c>
      <c r="BG220" s="112">
        <v>1.5029E-4</v>
      </c>
      <c r="BH220" s="112">
        <v>1.7043000000000001E-4</v>
      </c>
      <c r="BI220" s="132">
        <v>4.5899999999999998E-5</v>
      </c>
      <c r="BJ220" s="132">
        <v>4.2700000000000001E-5</v>
      </c>
      <c r="BK220" s="132">
        <v>1.1800000000000001E-5</v>
      </c>
      <c r="BL220" s="132">
        <v>9.4499999999999993E-6</v>
      </c>
      <c r="BM220" s="112">
        <v>7.3837999999999999</v>
      </c>
      <c r="BN220" s="112">
        <v>2.6797</v>
      </c>
      <c r="BO220" s="112">
        <v>0.10258</v>
      </c>
      <c r="BP220" s="112">
        <v>0.1096</v>
      </c>
      <c r="BQ220" s="112">
        <v>0.10609</v>
      </c>
      <c r="BR220" s="112">
        <v>0.10481</v>
      </c>
      <c r="BS220" s="112">
        <v>4.9671000000000003E-3</v>
      </c>
      <c r="BT220" s="112">
        <v>7.2777000000000003</v>
      </c>
      <c r="BU220" s="112">
        <v>2.6818</v>
      </c>
      <c r="BV220" s="112">
        <v>88.784999999999997</v>
      </c>
      <c r="BW220" s="112">
        <v>55.014000000000003</v>
      </c>
      <c r="BX220" s="112">
        <v>69.599000000000004</v>
      </c>
      <c r="BY220" s="112">
        <v>1.1953</v>
      </c>
      <c r="BZ220" s="112">
        <v>0.05</v>
      </c>
      <c r="CA220" s="112">
        <v>9</v>
      </c>
      <c r="CB220" s="112">
        <v>156.29</v>
      </c>
      <c r="CC220" s="112">
        <v>0.33500000000000002</v>
      </c>
      <c r="CD220" s="112">
        <v>12</v>
      </c>
      <c r="CE220" s="112">
        <v>45</v>
      </c>
      <c r="CF220" s="112">
        <v>0</v>
      </c>
      <c r="CG220" s="112">
        <v>13</v>
      </c>
      <c r="CH220" s="112">
        <v>27</v>
      </c>
      <c r="CI220" s="112">
        <v>5</v>
      </c>
      <c r="CJ220" s="112">
        <v>373.47</v>
      </c>
      <c r="CK220" s="118">
        <v>1</v>
      </c>
      <c r="CL220" s="111">
        <f>K220/(((CG220*3600)+(CH220*60)+CI220)-((CO220*3600)+(CP220*60)+CQ220))</f>
        <v>0.29445745511319282</v>
      </c>
      <c r="CM220" s="111">
        <v>-77.730999999999995</v>
      </c>
      <c r="CN220" s="111">
        <v>167.5881</v>
      </c>
      <c r="CO220" s="112">
        <v>12</v>
      </c>
      <c r="CP220" s="112">
        <v>44</v>
      </c>
      <c r="CQ220" s="112">
        <v>23</v>
      </c>
      <c r="CT220" s="118"/>
      <c r="DA220" s="118"/>
      <c r="DC220" s="118">
        <v>-3.415</v>
      </c>
    </row>
    <row r="221" spans="1:107" s="112" customFormat="1">
      <c r="A221" s="133">
        <v>39158</v>
      </c>
      <c r="B221" s="112">
        <v>7.1</v>
      </c>
      <c r="C221" s="112">
        <v>4.0999999999999996</v>
      </c>
      <c r="D221" s="112">
        <v>32.5</v>
      </c>
      <c r="E221" s="201">
        <v>-7.3</v>
      </c>
      <c r="F221" s="201">
        <v>-1.9</v>
      </c>
      <c r="G221" s="201">
        <v>-12.4</v>
      </c>
      <c r="H221" s="201">
        <f>(E221^2+F221^2+G221^2)^0.5</f>
        <v>14.514131045295134</v>
      </c>
      <c r="I221" s="112">
        <v>0.13</v>
      </c>
      <c r="J221" s="118" t="s">
        <v>109</v>
      </c>
      <c r="K221" s="112">
        <v>989.9</v>
      </c>
      <c r="L221" s="112">
        <v>86.7</v>
      </c>
      <c r="M221" s="130">
        <f t="shared" si="146"/>
        <v>1.5876039880612181</v>
      </c>
      <c r="N221" s="131">
        <v>7.2743000000000002E-2</v>
      </c>
      <c r="O221" s="112">
        <v>1.9611E-2</v>
      </c>
      <c r="P221" s="112">
        <v>0.11268</v>
      </c>
      <c r="Q221" s="112">
        <v>3.9222E-2</v>
      </c>
      <c r="R221" s="112">
        <v>6.1659000000000002E-3</v>
      </c>
      <c r="S221" s="112">
        <v>3.6916000000000002E-3</v>
      </c>
      <c r="T221" s="112">
        <v>6.6936000000000001E-3</v>
      </c>
      <c r="U221" s="112">
        <v>4.0071999999999998E-3</v>
      </c>
      <c r="V221" s="112">
        <v>1.6040000000000001</v>
      </c>
      <c r="W221" s="112">
        <v>1.6747000000000001</v>
      </c>
      <c r="X221" s="130">
        <v>1.6393</v>
      </c>
      <c r="Y221" s="112">
        <v>3.5371E-2</v>
      </c>
      <c r="Z221" s="112">
        <v>0.62953999999999999</v>
      </c>
      <c r="AA221" s="112">
        <v>0.62997000000000003</v>
      </c>
      <c r="AB221" s="112">
        <v>0.62988</v>
      </c>
      <c r="AC221" s="112">
        <v>4.3001999999999998E-4</v>
      </c>
      <c r="AD221" s="112">
        <v>7.2941000000000004E-3</v>
      </c>
      <c r="AE221" s="112">
        <v>0.63965000000000005</v>
      </c>
      <c r="AF221" s="112">
        <v>2.0477000000000001E-4</v>
      </c>
      <c r="AG221" s="112">
        <v>0.67383000000000004</v>
      </c>
      <c r="AH221" s="112">
        <v>1.7411999999999999E-4</v>
      </c>
      <c r="AI221" s="112">
        <v>80</v>
      </c>
      <c r="AJ221" s="112">
        <v>0.81250999999999995</v>
      </c>
      <c r="AK221" s="112" t="s">
        <v>42</v>
      </c>
      <c r="AL221" s="112">
        <v>0.82030999999999998</v>
      </c>
      <c r="AM221" s="112" t="s">
        <v>42</v>
      </c>
      <c r="AN221" s="112">
        <v>1.6278000000000001E-2</v>
      </c>
      <c r="AO221" s="112">
        <v>1.3281000000000001</v>
      </c>
      <c r="AP221" s="132">
        <v>3.2299999999999999E-5</v>
      </c>
      <c r="AQ221" s="112">
        <v>1.3573999999999999</v>
      </c>
      <c r="AR221" s="132">
        <v>3.0300000000000001E-5</v>
      </c>
      <c r="AS221" s="132">
        <v>4.9100000000000001E-5</v>
      </c>
      <c r="AT221" s="132">
        <v>8.6199999999999995E-5</v>
      </c>
      <c r="AU221" s="112">
        <v>3.3836000000000001E-3</v>
      </c>
      <c r="AV221" s="112">
        <v>2.5844000000000002E-3</v>
      </c>
      <c r="AW221" s="112">
        <v>2.2724999999999999E-4</v>
      </c>
      <c r="AX221" s="112">
        <v>1.6493000000000001E-4</v>
      </c>
      <c r="AY221" s="132">
        <v>4.1300000000000001E-5</v>
      </c>
      <c r="AZ221" s="132">
        <v>8.03E-5</v>
      </c>
      <c r="BA221" s="132">
        <v>1.95E-5</v>
      </c>
      <c r="BB221" s="132">
        <v>3.6199999999999999E-5</v>
      </c>
      <c r="BC221" s="132">
        <v>5.1100000000000002E-5</v>
      </c>
      <c r="BD221" s="132">
        <v>6.0300000000000002E-5</v>
      </c>
      <c r="BE221" s="112">
        <v>2.5316000000000002E-3</v>
      </c>
      <c r="BF221" s="112">
        <v>3.2526999999999999E-3</v>
      </c>
      <c r="BG221" s="112">
        <v>3.5806E-4</v>
      </c>
      <c r="BH221" s="112">
        <v>4.1554E-4</v>
      </c>
      <c r="BI221" s="132">
        <v>6.6299999999999999E-5</v>
      </c>
      <c r="BJ221" s="112">
        <v>1.0786E-4</v>
      </c>
      <c r="BK221" s="132">
        <v>2.51E-5</v>
      </c>
      <c r="BL221" s="132">
        <v>3.0000000000000001E-5</v>
      </c>
      <c r="BM221" s="112">
        <v>6.3287999999999997E-2</v>
      </c>
      <c r="BN221" s="112">
        <v>1.0763999999999999E-2</v>
      </c>
      <c r="BO221" s="112">
        <v>1.2864E-2</v>
      </c>
      <c r="BP221" s="112">
        <v>1.5096999999999999E-2</v>
      </c>
      <c r="BQ221" s="112">
        <v>1.3979999999999999E-2</v>
      </c>
      <c r="BR221" s="112">
        <v>1.6218000000000001E-3</v>
      </c>
      <c r="BS221" s="112">
        <v>1.5796E-3</v>
      </c>
      <c r="BT221" s="112">
        <v>4.9307999999999998E-2</v>
      </c>
      <c r="BU221" s="112">
        <v>1.0885000000000001E-2</v>
      </c>
      <c r="BV221" s="112">
        <v>18.274999999999999</v>
      </c>
      <c r="BW221" s="112">
        <v>12.657</v>
      </c>
      <c r="BX221" s="112">
        <v>4.5269000000000004</v>
      </c>
      <c r="BY221" s="112">
        <v>0.26021</v>
      </c>
      <c r="BZ221" s="112">
        <v>0.2</v>
      </c>
      <c r="CA221" s="112">
        <v>2</v>
      </c>
      <c r="CB221" s="112">
        <v>87.728999999999999</v>
      </c>
      <c r="CC221" s="112">
        <v>0.35199999999999998</v>
      </c>
      <c r="CD221" s="112">
        <v>7</v>
      </c>
      <c r="CE221" s="112">
        <v>15</v>
      </c>
      <c r="CF221" s="112">
        <v>0</v>
      </c>
      <c r="CG221" s="112">
        <v>7</v>
      </c>
      <c r="CH221" s="112">
        <v>43</v>
      </c>
      <c r="CI221" s="112">
        <v>53</v>
      </c>
      <c r="CJ221" s="112">
        <v>262.04000000000002</v>
      </c>
      <c r="CK221" s="118">
        <v>1</v>
      </c>
      <c r="CL221" s="111">
        <f>K221/(((CG221*3600)+(CH221*60)+CI221)-((CO221*3600)+(CP221*60)+CQ221))</f>
        <v>0.29834237492465338</v>
      </c>
      <c r="CM221" s="111">
        <v>6.6703999999999999</v>
      </c>
      <c r="CN221" s="111">
        <v>-4.8569000000000004</v>
      </c>
      <c r="CO221" s="112">
        <v>6</v>
      </c>
      <c r="CP221" s="112">
        <v>48</v>
      </c>
      <c r="CQ221" s="112">
        <v>35</v>
      </c>
      <c r="CT221" s="118"/>
      <c r="DA221" s="118"/>
      <c r="DC221" s="118"/>
    </row>
    <row r="222" spans="1:107">
      <c r="A222" s="56">
        <v>39104</v>
      </c>
      <c r="B222" s="1">
        <v>45.4</v>
      </c>
      <c r="C222" s="1">
        <v>53.5</v>
      </c>
      <c r="D222" s="38">
        <v>32</v>
      </c>
      <c r="E222" s="222">
        <v>-3.3</v>
      </c>
      <c r="F222" s="222">
        <v>-12.8</v>
      </c>
      <c r="G222" s="222">
        <v>-1.9</v>
      </c>
      <c r="H222" s="222">
        <f>(E222^2+F222^2+G222^2)^0.5</f>
        <v>13.354400023962141</v>
      </c>
      <c r="I222" s="1">
        <v>0.24</v>
      </c>
      <c r="J222" s="27" t="s">
        <v>43</v>
      </c>
      <c r="K222" s="1">
        <v>651.20000000000005</v>
      </c>
      <c r="L222" s="4">
        <v>213</v>
      </c>
      <c r="M222" s="44">
        <f t="shared" si="146"/>
        <v>3.330114222917846</v>
      </c>
      <c r="N222" s="35">
        <v>1.4221999999999999</v>
      </c>
      <c r="O222" s="4">
        <v>0.12497999999999999</v>
      </c>
      <c r="P222" s="1">
        <v>2.1907000000000001</v>
      </c>
      <c r="Q222" s="1">
        <v>0.24995000000000001</v>
      </c>
      <c r="R222" s="1">
        <v>3.7053999999999997E-2</v>
      </c>
      <c r="S222" s="1">
        <v>2.1468999999999999E-2</v>
      </c>
      <c r="T222" s="1">
        <v>3.2521000000000001E-2</v>
      </c>
      <c r="U222" s="1">
        <v>1.8932000000000001E-2</v>
      </c>
      <c r="V222" s="1">
        <v>3.4447000000000001</v>
      </c>
      <c r="W222" s="1">
        <v>2.9931999999999999</v>
      </c>
      <c r="X222" s="44">
        <v>3.2189999999999999</v>
      </c>
      <c r="Y222" s="1">
        <v>0.22572999999999999</v>
      </c>
      <c r="Z222" s="1">
        <v>0.29948999999999998</v>
      </c>
      <c r="AA222" s="1">
        <v>0.30175999999999997</v>
      </c>
      <c r="AB222" s="1">
        <v>0.30029</v>
      </c>
      <c r="AC222" s="1">
        <v>2.2732999999999998E-3</v>
      </c>
      <c r="AD222" s="1">
        <v>6.6365999999999996</v>
      </c>
      <c r="AE222" s="1">
        <v>0.39550999999999997</v>
      </c>
      <c r="AF222" s="1">
        <v>5.4815000000000003E-2</v>
      </c>
      <c r="AG222" s="1">
        <v>0.625</v>
      </c>
      <c r="AH222" s="1">
        <v>2.3535000000000001E-3</v>
      </c>
      <c r="AI222" s="1">
        <v>80</v>
      </c>
      <c r="AJ222" s="1">
        <v>0.48469000000000001</v>
      </c>
      <c r="AK222" s="1">
        <v>0.48836000000000002</v>
      </c>
      <c r="AL222" s="1">
        <v>0.48827999999999999</v>
      </c>
      <c r="AM222" s="1">
        <v>3.6687E-3</v>
      </c>
      <c r="AN222" s="1">
        <v>1.2909999999999999</v>
      </c>
      <c r="AO222" s="1">
        <v>1.1816</v>
      </c>
      <c r="AP222" s="2">
        <v>1.6982E-3</v>
      </c>
      <c r="AQ222" s="1">
        <v>2.8711000000000002</v>
      </c>
      <c r="AR222" s="2">
        <v>2.4399999999999999E-6</v>
      </c>
      <c r="AS222" s="1">
        <v>0.10625999999999999</v>
      </c>
      <c r="AT222" s="1">
        <v>0.14715</v>
      </c>
      <c r="AU222" s="1">
        <v>0.18151</v>
      </c>
      <c r="AV222" s="1">
        <v>0.22084999999999999</v>
      </c>
      <c r="AW222" s="1">
        <v>3.8344E-3</v>
      </c>
      <c r="AX222" s="1">
        <v>3.0048000000000002E-3</v>
      </c>
      <c r="AY222" s="1">
        <v>1.7922999999999999E-3</v>
      </c>
      <c r="AZ222" s="1">
        <v>1.7424999999999999E-3</v>
      </c>
      <c r="BA222" s="1">
        <v>1.6858000000000001E-3</v>
      </c>
      <c r="BB222" s="1">
        <v>1.872E-3</v>
      </c>
      <c r="BC222" s="1">
        <v>1.5443E-2</v>
      </c>
      <c r="BD222" s="1">
        <v>1.3997000000000001E-2</v>
      </c>
      <c r="BE222" s="1">
        <v>0.19575999999999999</v>
      </c>
      <c r="BF222" s="1">
        <v>0.11600000000000001</v>
      </c>
      <c r="BG222" s="1">
        <v>7.3486000000000003E-3</v>
      </c>
      <c r="BH222" s="1">
        <v>6.7006000000000001E-3</v>
      </c>
      <c r="BI222" s="1">
        <v>2.1166000000000002E-3</v>
      </c>
      <c r="BJ222" s="1">
        <v>1.4724E-3</v>
      </c>
      <c r="BK222" s="1">
        <v>1.7698E-3</v>
      </c>
      <c r="BL222" s="1">
        <v>2.1643000000000001E-3</v>
      </c>
      <c r="BM222" s="1">
        <v>4.2422000000000004</v>
      </c>
      <c r="BN222" s="1">
        <v>1.9978</v>
      </c>
      <c r="BO222" s="1">
        <v>0.41060000000000002</v>
      </c>
      <c r="BP222" s="1">
        <v>0.33273000000000003</v>
      </c>
      <c r="BQ222" s="1">
        <v>0.37165999999999999</v>
      </c>
      <c r="BR222" s="1">
        <v>1.5966</v>
      </c>
      <c r="BS222" s="1">
        <v>5.5058999999999997E-2</v>
      </c>
      <c r="BT222" s="1">
        <v>3.8706</v>
      </c>
      <c r="BU222" s="1">
        <v>2.5573999999999999</v>
      </c>
      <c r="BV222" s="1">
        <v>59.122</v>
      </c>
      <c r="BW222" s="1">
        <v>34.911999999999999</v>
      </c>
      <c r="BX222" s="1">
        <v>11.414</v>
      </c>
      <c r="BY222" s="1">
        <v>2.2442000000000002</v>
      </c>
      <c r="BZ222" s="1">
        <v>0.3</v>
      </c>
      <c r="CA222" s="1">
        <v>9</v>
      </c>
      <c r="CB222" s="1">
        <v>205.76</v>
      </c>
      <c r="CC222" s="1">
        <v>0.34899999999999998</v>
      </c>
      <c r="CD222" s="1">
        <v>7</v>
      </c>
      <c r="CE222" s="1">
        <v>16</v>
      </c>
      <c r="CF222" s="1">
        <v>0</v>
      </c>
      <c r="CG222" s="1">
        <v>7</v>
      </c>
      <c r="CH222" s="1">
        <v>52</v>
      </c>
      <c r="CI222" s="1">
        <v>34</v>
      </c>
      <c r="CJ222" s="1">
        <v>265.31</v>
      </c>
      <c r="CK222" s="27">
        <v>1</v>
      </c>
      <c r="CL222" s="48">
        <f>K222/(((CG222*3600)+(CH222*60)+CI222)-((CO222*3600)+(CP222*60)+CQ222))</f>
        <v>0.39276236429433053</v>
      </c>
      <c r="CM222" s="1">
        <v>50.4086</v>
      </c>
      <c r="CN222" s="1">
        <v>58.034300000000002</v>
      </c>
      <c r="CO222" s="1">
        <v>7</v>
      </c>
      <c r="CP222" s="1">
        <v>24</v>
      </c>
      <c r="CQ222" s="1">
        <v>56</v>
      </c>
      <c r="DC222" s="27">
        <v>51.393000000000001</v>
      </c>
    </row>
    <row r="223" spans="1:107" s="7" customFormat="1">
      <c r="A223" s="72"/>
      <c r="I223" s="7">
        <v>0.24</v>
      </c>
      <c r="J223" s="40" t="s">
        <v>44</v>
      </c>
      <c r="K223" s="7">
        <v>2420.8000000000002</v>
      </c>
      <c r="L223" s="7">
        <v>259.8</v>
      </c>
      <c r="M223" s="60">
        <f t="shared" si="146"/>
        <v>2.4824367599235408</v>
      </c>
      <c r="N223" s="73">
        <v>0.22266</v>
      </c>
      <c r="O223" s="7">
        <v>3.2148999999999997E-2</v>
      </c>
      <c r="P223" s="7">
        <v>0.41271999999999998</v>
      </c>
      <c r="Q223" s="7">
        <v>6.4297000000000007E-2</v>
      </c>
      <c r="R223" s="7">
        <v>7.5091999999999997E-3</v>
      </c>
      <c r="S223" s="7">
        <v>4.2966000000000002E-3</v>
      </c>
      <c r="T223" s="7">
        <v>7.9293999999999996E-3</v>
      </c>
      <c r="U223" s="7">
        <v>4.6690999999999998E-3</v>
      </c>
      <c r="V223" s="7">
        <v>3.2027000000000001</v>
      </c>
      <c r="W223" s="7">
        <v>2.8311000000000002</v>
      </c>
      <c r="X223" s="60">
        <v>3.0169000000000001</v>
      </c>
      <c r="Y223" s="7">
        <v>0.18583</v>
      </c>
      <c r="Z223" s="7">
        <v>0.40255999999999997</v>
      </c>
      <c r="AA223" s="7">
        <v>0.40283999999999998</v>
      </c>
      <c r="AB223" s="7">
        <v>0.40283000000000002</v>
      </c>
      <c r="AC223" s="7">
        <v>2.8177999999999998E-4</v>
      </c>
      <c r="AD223" s="7">
        <v>0.19270000000000001</v>
      </c>
      <c r="AE223" s="7">
        <v>0.51146999999999998</v>
      </c>
      <c r="AF223" s="7">
        <v>8.7297999999999998E-4</v>
      </c>
      <c r="AG223" s="7">
        <v>0.51636000000000004</v>
      </c>
      <c r="AH223" s="7">
        <v>3.4101999999999998E-4</v>
      </c>
      <c r="AI223" s="7">
        <v>150</v>
      </c>
      <c r="AJ223" s="7">
        <v>0.49798999999999999</v>
      </c>
      <c r="AK223" s="7">
        <v>0.49807000000000001</v>
      </c>
      <c r="AL223" s="7">
        <v>0.49804999999999999</v>
      </c>
      <c r="AM223" s="80">
        <v>8.3300000000000005E-5</v>
      </c>
      <c r="AN223" s="7">
        <v>0.39701999999999998</v>
      </c>
      <c r="AO223" s="7">
        <v>1.0498000000000001</v>
      </c>
      <c r="AP223" s="80">
        <v>3.8399999999999998E-5</v>
      </c>
      <c r="AQ223" s="7">
        <v>1.3623000000000001</v>
      </c>
      <c r="AR223" s="80">
        <v>4.5800000000000002E-6</v>
      </c>
      <c r="AS223" s="7">
        <v>3.7493999999999998E-4</v>
      </c>
      <c r="AT223" s="7">
        <v>2.8854999999999999E-4</v>
      </c>
      <c r="AU223" s="7">
        <v>3.2956000000000001E-3</v>
      </c>
      <c r="AV223" s="7">
        <v>2.6678000000000001E-3</v>
      </c>
      <c r="AW223" s="7">
        <v>3.4246999999999999E-4</v>
      </c>
      <c r="AX223" s="7">
        <v>4.3117999999999997E-4</v>
      </c>
      <c r="AY223" s="7">
        <v>2.6153999999999999E-4</v>
      </c>
      <c r="AZ223" s="7">
        <v>7.1122000000000004E-4</v>
      </c>
      <c r="BA223" s="80">
        <v>5.6499999999999998E-5</v>
      </c>
      <c r="BB223" s="80">
        <v>7.2700000000000005E-5</v>
      </c>
      <c r="BC223" s="7">
        <v>3.0969999999999999E-4</v>
      </c>
      <c r="BD223" s="7">
        <v>3.0490999999999998E-4</v>
      </c>
      <c r="BE223" s="7">
        <v>6.4413999999999999E-3</v>
      </c>
      <c r="BF223" s="7">
        <v>6.8989999999999998E-3</v>
      </c>
      <c r="BG223" s="7">
        <v>2.7849E-4</v>
      </c>
      <c r="BH223" s="7">
        <v>1.9981E-4</v>
      </c>
      <c r="BI223" s="80">
        <v>1.0034E-4</v>
      </c>
      <c r="BJ223" s="80">
        <v>6.7199999999999994E-5</v>
      </c>
      <c r="BK223" s="80">
        <v>3.4600000000000001E-5</v>
      </c>
      <c r="BL223" s="80">
        <v>2.9799999999999999E-5</v>
      </c>
      <c r="BM223" s="7">
        <v>0.73702000000000001</v>
      </c>
      <c r="BN223" s="7">
        <v>0.11676</v>
      </c>
      <c r="BO223" s="7">
        <v>3.6056999999999999E-2</v>
      </c>
      <c r="BP223" s="7">
        <v>3.8242999999999999E-2</v>
      </c>
      <c r="BQ223" s="7">
        <v>3.7150000000000002E-2</v>
      </c>
      <c r="BR223" s="7">
        <v>3.3391999999999998E-2</v>
      </c>
      <c r="BS223" s="7">
        <v>1.5458E-3</v>
      </c>
      <c r="BT223" s="7">
        <v>0.69986999999999999</v>
      </c>
      <c r="BU223" s="7">
        <v>0.12144000000000001</v>
      </c>
      <c r="BV223" s="7">
        <v>54.962000000000003</v>
      </c>
      <c r="BW223" s="7">
        <v>32.593000000000004</v>
      </c>
      <c r="BX223" s="7">
        <v>19.838999999999999</v>
      </c>
      <c r="BY223" s="7">
        <v>2.2545000000000002</v>
      </c>
      <c r="BZ223" s="7">
        <v>0.2</v>
      </c>
      <c r="CA223" s="7">
        <v>2</v>
      </c>
      <c r="CB223" s="7">
        <v>260.76</v>
      </c>
      <c r="CC223" s="7">
        <v>0.34799999999999998</v>
      </c>
      <c r="CD223" s="7">
        <v>8</v>
      </c>
      <c r="CE223" s="7">
        <v>29</v>
      </c>
      <c r="CF223" s="7">
        <v>0</v>
      </c>
      <c r="CG223" s="7">
        <v>9</v>
      </c>
      <c r="CH223" s="7">
        <v>28</v>
      </c>
      <c r="CI223" s="7">
        <v>5</v>
      </c>
      <c r="CJ223" s="7">
        <v>514.29</v>
      </c>
      <c r="CK223" s="40">
        <v>1</v>
      </c>
      <c r="CL223" s="58">
        <f>K223/(((CG223*3600)+(CH223*60)+CI223)-((CO223*3600)+(CP223*60)+CQ223))</f>
        <v>0.3276221410204358</v>
      </c>
      <c r="CM223" s="7">
        <v>53.948720000000002</v>
      </c>
      <c r="CN223" s="7">
        <v>84.818910000000002</v>
      </c>
      <c r="CO223" s="7">
        <v>7</v>
      </c>
      <c r="CP223" s="7">
        <v>24</v>
      </c>
      <c r="CQ223" s="7">
        <v>56</v>
      </c>
      <c r="CT223" s="40"/>
      <c r="DA223" s="40"/>
      <c r="DC223" s="40">
        <v>90.37</v>
      </c>
    </row>
    <row r="224" spans="1:107" s="112" customFormat="1">
      <c r="A224" s="129"/>
      <c r="J224" s="118"/>
      <c r="M224" s="130"/>
      <c r="N224" s="131"/>
      <c r="X224" s="130">
        <f>AVERAGE(X222:X223)</f>
        <v>3.11795</v>
      </c>
      <c r="Y224" s="130">
        <f>AVERAGE(Y222:Y223)</f>
        <v>0.20577999999999999</v>
      </c>
      <c r="AM224" s="132"/>
      <c r="AP224" s="132"/>
      <c r="AR224" s="132"/>
      <c r="BA224" s="132"/>
      <c r="BB224" s="132"/>
      <c r="BI224" s="132"/>
      <c r="BJ224" s="132"/>
      <c r="BK224" s="132"/>
      <c r="BL224" s="132"/>
      <c r="CK224" s="118"/>
      <c r="CL224" s="111"/>
      <c r="CT224" s="118"/>
      <c r="DA224" s="118"/>
      <c r="DC224" s="118"/>
    </row>
    <row r="225" spans="1:107">
      <c r="A225" s="56">
        <v>39060</v>
      </c>
      <c r="B225" s="1">
        <v>26.2</v>
      </c>
      <c r="C225" s="1">
        <v>26</v>
      </c>
      <c r="D225" s="38">
        <v>26.5</v>
      </c>
      <c r="E225" s="222">
        <v>4.9000000000000004</v>
      </c>
      <c r="F225" s="222">
        <v>-15</v>
      </c>
      <c r="G225" s="222">
        <v>1.6</v>
      </c>
      <c r="H225" s="222">
        <f>(E225^2+F225^2+G225^2)^0.5</f>
        <v>15.860958356921564</v>
      </c>
      <c r="I225" s="1">
        <v>14</v>
      </c>
      <c r="J225" s="27" t="s">
        <v>49</v>
      </c>
      <c r="K225" s="1">
        <v>2733.1</v>
      </c>
      <c r="L225" s="4">
        <v>152.69999999999999</v>
      </c>
      <c r="M225" s="44">
        <f t="shared" si="146"/>
        <v>4.8761458942851563</v>
      </c>
      <c r="N225" s="35">
        <v>0.21518999999999999</v>
      </c>
      <c r="O225" s="4">
        <v>6.5565999999999999E-2</v>
      </c>
      <c r="P225" s="1">
        <v>0.3911</v>
      </c>
      <c r="Q225" s="1">
        <v>0.13113</v>
      </c>
      <c r="R225" s="1">
        <v>3.1479E-2</v>
      </c>
      <c r="S225" s="1">
        <v>1.8773000000000001E-2</v>
      </c>
      <c r="T225" s="1">
        <v>4.4127E-2</v>
      </c>
      <c r="U225" s="1">
        <v>2.6084E-2</v>
      </c>
      <c r="V225" s="1">
        <v>5.4016000000000002</v>
      </c>
      <c r="W225" s="1">
        <v>5.3480999999999996</v>
      </c>
      <c r="X225" s="44">
        <v>5.3749000000000002</v>
      </c>
      <c r="Y225" s="1">
        <v>2.6786999999999998E-2</v>
      </c>
      <c r="Z225" s="1">
        <v>0.20418</v>
      </c>
      <c r="AA225" s="1">
        <v>0.20565</v>
      </c>
      <c r="AB225" s="1">
        <v>0.20508000000000001</v>
      </c>
      <c r="AC225" s="1">
        <v>1.4630000000000001E-3</v>
      </c>
      <c r="AD225" s="1">
        <v>0.88853000000000004</v>
      </c>
      <c r="AE225" s="1">
        <v>0.21973000000000001</v>
      </c>
      <c r="AF225" s="1">
        <v>3.0842999999999999E-2</v>
      </c>
      <c r="AG225" s="1">
        <v>0.24414</v>
      </c>
      <c r="AH225" s="1">
        <v>1.4164E-2</v>
      </c>
      <c r="AI225" s="1">
        <v>80</v>
      </c>
      <c r="AJ225" s="1">
        <v>0.16775000000000001</v>
      </c>
      <c r="AK225" s="1">
        <v>0.18090999999999999</v>
      </c>
      <c r="AL225" s="1">
        <v>0.17577999999999999</v>
      </c>
      <c r="AM225" s="1">
        <v>1.3165E-2</v>
      </c>
      <c r="AN225" s="1">
        <v>0.87882000000000005</v>
      </c>
      <c r="AO225" s="1">
        <v>0.25391000000000002</v>
      </c>
      <c r="AP225" s="1">
        <v>5.6605999999999997E-2</v>
      </c>
      <c r="AQ225" s="1">
        <v>0.36132999999999998</v>
      </c>
      <c r="AR225" s="1">
        <v>2.3227E-3</v>
      </c>
      <c r="AS225" s="1">
        <v>3.9780000000000003E-2</v>
      </c>
      <c r="AT225" s="1">
        <v>5.7542000000000003E-2</v>
      </c>
      <c r="AU225" s="1">
        <v>9.5262000000000003E-3</v>
      </c>
      <c r="AV225" s="1">
        <v>8.1177000000000003E-3</v>
      </c>
      <c r="AW225" s="1">
        <v>1.6891E-3</v>
      </c>
      <c r="AX225" s="1">
        <v>1.8890999999999999E-3</v>
      </c>
      <c r="AY225" s="1">
        <v>1.1437000000000001E-3</v>
      </c>
      <c r="AZ225" s="1">
        <v>8.9652999999999998E-4</v>
      </c>
      <c r="BA225" s="1">
        <v>3.4329E-4</v>
      </c>
      <c r="BB225" s="1">
        <v>2.6920999999999998E-4</v>
      </c>
      <c r="BC225" s="1">
        <v>6.3648999999999997E-2</v>
      </c>
      <c r="BD225" s="1">
        <v>5.323E-2</v>
      </c>
      <c r="BE225" s="1">
        <v>2.4753000000000001E-2</v>
      </c>
      <c r="BF225" s="1">
        <v>2.4077000000000001E-2</v>
      </c>
      <c r="BG225" s="1">
        <v>1.4296999999999999E-3</v>
      </c>
      <c r="BH225" s="1">
        <v>1.9643999999999998E-3</v>
      </c>
      <c r="BI225" s="1">
        <v>1.5342999999999999E-3</v>
      </c>
      <c r="BJ225" s="1">
        <v>1.3281E-3</v>
      </c>
      <c r="BK225" s="1">
        <v>6.2766000000000005E-4</v>
      </c>
      <c r="BL225" s="1">
        <v>5.2475000000000004E-4</v>
      </c>
      <c r="BM225" s="1">
        <v>0.96001000000000003</v>
      </c>
      <c r="BN225" s="1">
        <v>0.77258000000000004</v>
      </c>
      <c r="BO225" s="1">
        <v>0.27428000000000002</v>
      </c>
      <c r="BP225" s="1">
        <v>0.51976</v>
      </c>
      <c r="BQ225" s="1">
        <v>0.39701999999999998</v>
      </c>
      <c r="BR225" s="1">
        <v>0.31513000000000002</v>
      </c>
      <c r="BS225" s="1">
        <v>0.17358000000000001</v>
      </c>
      <c r="BT225" s="1">
        <v>0.56298999999999999</v>
      </c>
      <c r="BU225" s="1">
        <v>0.83438000000000001</v>
      </c>
      <c r="BV225" s="1">
        <v>12.423999999999999</v>
      </c>
      <c r="BW225" s="1">
        <v>8.5002999999999993</v>
      </c>
      <c r="BX225" s="1">
        <v>2.4180000000000001</v>
      </c>
      <c r="BY225" s="1">
        <v>0.14036999999999999</v>
      </c>
      <c r="BZ225" s="1">
        <v>0.05</v>
      </c>
      <c r="CA225" s="1">
        <v>1</v>
      </c>
      <c r="CB225" s="1">
        <v>150.11000000000001</v>
      </c>
      <c r="CC225" s="1">
        <v>0.34899999999999998</v>
      </c>
      <c r="CD225" s="1">
        <v>7</v>
      </c>
      <c r="CE225" s="1">
        <v>55</v>
      </c>
      <c r="CF225" s="1">
        <v>0</v>
      </c>
      <c r="CG225" s="1">
        <v>9</v>
      </c>
      <c r="CH225" s="1">
        <v>9</v>
      </c>
      <c r="CI225" s="1">
        <v>11</v>
      </c>
      <c r="CJ225" s="1">
        <v>251.22</v>
      </c>
      <c r="CK225" s="27">
        <v>1</v>
      </c>
      <c r="CL225" s="9">
        <f>K225/(((CG225*3600)+(CH225*60)+CI225)-((CO225*3600)+(CP225*60)+CQ225))</f>
        <v>0.28833210254246228</v>
      </c>
      <c r="CM225" s="9">
        <v>48.8461</v>
      </c>
      <c r="CN225" s="9">
        <v>13.7179</v>
      </c>
      <c r="CO225" s="1">
        <v>6</v>
      </c>
      <c r="CP225" s="1">
        <v>31</v>
      </c>
      <c r="CQ225" s="1">
        <v>12</v>
      </c>
      <c r="DC225" s="27">
        <v>-4.7910000000000004</v>
      </c>
    </row>
    <row r="226" spans="1:107">
      <c r="E226" s="4"/>
      <c r="F226" s="4"/>
      <c r="G226" s="4"/>
      <c r="H226" s="4"/>
      <c r="I226" s="1">
        <v>14</v>
      </c>
      <c r="J226" s="27" t="s">
        <v>43</v>
      </c>
      <c r="K226" s="1">
        <v>3826.5</v>
      </c>
      <c r="L226" s="4">
        <v>237.4</v>
      </c>
      <c r="M226" s="44">
        <f t="shared" si="146"/>
        <v>1.3298756566261054</v>
      </c>
      <c r="N226" s="35">
        <v>1.4762000000000001E-2</v>
      </c>
      <c r="O226" s="4">
        <v>6.3759999999999997E-3</v>
      </c>
      <c r="P226" s="1">
        <v>2.5805999999999999E-2</v>
      </c>
      <c r="Q226" s="1">
        <v>1.2751999999999999E-2</v>
      </c>
      <c r="R226" s="1">
        <v>3.2146000000000002E-3</v>
      </c>
      <c r="S226" s="1">
        <v>1.9161E-3</v>
      </c>
      <c r="T226" s="1">
        <v>2.5931999999999999E-3</v>
      </c>
      <c r="U226" s="1">
        <v>1.5363E-3</v>
      </c>
      <c r="V226" s="1">
        <v>2.0756000000000001</v>
      </c>
      <c r="W226" s="1">
        <v>1.3896999999999999</v>
      </c>
      <c r="X226" s="44">
        <v>1.7326999999999999</v>
      </c>
      <c r="Y226" s="1">
        <v>0.34294999999999998</v>
      </c>
      <c r="Z226" s="1">
        <v>0.75029999999999997</v>
      </c>
      <c r="AA226" s="1">
        <v>0.75302999999999998</v>
      </c>
      <c r="AB226" s="1">
        <v>0.75195000000000001</v>
      </c>
      <c r="AC226" s="1">
        <v>2.7328999999999999E-3</v>
      </c>
      <c r="AD226" s="1">
        <v>1.0223999999999999E-3</v>
      </c>
      <c r="AE226" s="1">
        <v>0.76659999999999995</v>
      </c>
      <c r="AF226" s="2">
        <v>6.4399999999999993E-5</v>
      </c>
      <c r="AG226" s="1">
        <v>0.78613</v>
      </c>
      <c r="AH226" s="2">
        <v>5.0699999999999999E-5</v>
      </c>
      <c r="AI226" s="1">
        <v>50</v>
      </c>
      <c r="AJ226" s="1">
        <v>0.4783</v>
      </c>
      <c r="AK226" s="1">
        <v>0.49620999999999998</v>
      </c>
      <c r="AL226" s="1">
        <v>0.48827999999999999</v>
      </c>
      <c r="AM226" s="1">
        <v>1.7909000000000001E-2</v>
      </c>
      <c r="AN226" s="1">
        <v>2.0692000000000002E-3</v>
      </c>
      <c r="AO226" s="1">
        <v>0.52734000000000003</v>
      </c>
      <c r="AP226" s="1">
        <v>4.0060999999999997E-4</v>
      </c>
      <c r="AQ226" s="1">
        <v>0.58594000000000002</v>
      </c>
      <c r="AR226" s="1">
        <v>2.4233999999999999E-4</v>
      </c>
      <c r="AS226" s="2">
        <v>3.8600000000000003E-5</v>
      </c>
      <c r="AT226" s="2">
        <v>2.2900000000000001E-5</v>
      </c>
      <c r="AU226" s="1">
        <v>2.2176000000000001E-3</v>
      </c>
      <c r="AV226" s="1">
        <v>1.5596E-3</v>
      </c>
      <c r="AW226" s="1">
        <v>2.0748000000000001E-4</v>
      </c>
      <c r="AX226" s="1">
        <v>2.6181000000000002E-4</v>
      </c>
      <c r="AY226" s="2">
        <v>5.4500000000000003E-5</v>
      </c>
      <c r="AZ226" s="2">
        <v>2.8E-5</v>
      </c>
      <c r="BA226" s="2">
        <v>1.9000000000000001E-5</v>
      </c>
      <c r="BB226" s="2">
        <v>1.6699999999999999E-5</v>
      </c>
      <c r="BC226" s="1">
        <v>2.7116E-4</v>
      </c>
      <c r="BD226" s="1">
        <v>2.4174E-4</v>
      </c>
      <c r="BE226" s="1">
        <v>3.3400000000000001E-3</v>
      </c>
      <c r="BF226" s="1">
        <v>4.4048999999999998E-3</v>
      </c>
      <c r="BG226" s="1">
        <v>2.6374999999999999E-4</v>
      </c>
      <c r="BH226" s="1">
        <v>2.1736999999999999E-4</v>
      </c>
      <c r="BI226" s="2">
        <v>4.4400000000000002E-5</v>
      </c>
      <c r="BJ226" s="2">
        <v>3.8000000000000002E-5</v>
      </c>
      <c r="BK226" s="2">
        <v>2.5700000000000001E-5</v>
      </c>
      <c r="BL226" s="2">
        <v>2.44E-5</v>
      </c>
      <c r="BM226" s="1">
        <v>3.0812999999999999E-3</v>
      </c>
      <c r="BN226" s="1">
        <v>1.9578999999999998E-3</v>
      </c>
      <c r="BO226" s="1">
        <v>2.0585999999999998E-3</v>
      </c>
      <c r="BP226" s="1">
        <v>1.4913000000000001E-3</v>
      </c>
      <c r="BQ226" s="1">
        <v>1.7750000000000001E-3</v>
      </c>
      <c r="BR226" s="1">
        <v>3.6108999999999998E-3</v>
      </c>
      <c r="BS226" s="1">
        <v>4.0116000000000001E-4</v>
      </c>
      <c r="BT226" s="1">
        <v>1.3063E-3</v>
      </c>
      <c r="BU226" s="1">
        <v>4.1076000000000003E-3</v>
      </c>
      <c r="BV226" s="1">
        <v>8.0275999999999996</v>
      </c>
      <c r="BW226" s="1">
        <v>6.2154999999999996</v>
      </c>
      <c r="BX226" s="1">
        <v>1.736</v>
      </c>
      <c r="BY226" s="1">
        <v>0.32544000000000001</v>
      </c>
      <c r="BZ226" s="1">
        <v>0.4</v>
      </c>
      <c r="CA226" s="1">
        <v>1.5</v>
      </c>
      <c r="CB226" s="1">
        <v>232.76</v>
      </c>
      <c r="CC226" s="1">
        <v>0.34499999999999997</v>
      </c>
      <c r="CD226" s="1">
        <v>8</v>
      </c>
      <c r="CE226" s="1">
        <v>40</v>
      </c>
      <c r="CF226" s="1">
        <v>0</v>
      </c>
      <c r="CG226" s="1">
        <v>10</v>
      </c>
      <c r="CH226" s="1">
        <v>17</v>
      </c>
      <c r="CI226" s="1">
        <v>30</v>
      </c>
      <c r="CJ226" s="1">
        <v>180</v>
      </c>
      <c r="CK226" s="27">
        <v>1</v>
      </c>
      <c r="CL226" s="9">
        <f>K226/(((CG226*3600)+(CH226*60)+CI226)-((CO226*3600)+(CP226*60)+CQ226))</f>
        <v>0.28181617322138752</v>
      </c>
      <c r="CM226" s="1">
        <v>50.4086</v>
      </c>
      <c r="CN226" s="1">
        <v>58.034300000000002</v>
      </c>
      <c r="CO226" s="1">
        <v>6</v>
      </c>
      <c r="CP226" s="1">
        <v>31</v>
      </c>
      <c r="CQ226" s="1">
        <v>12</v>
      </c>
      <c r="DC226" s="27">
        <v>77.756</v>
      </c>
    </row>
    <row r="227" spans="1:107" s="7" customFormat="1">
      <c r="A227" s="72"/>
      <c r="E227" s="4"/>
      <c r="F227" s="4"/>
      <c r="G227" s="4"/>
      <c r="I227" s="7">
        <v>14</v>
      </c>
      <c r="J227" s="40" t="s">
        <v>110</v>
      </c>
      <c r="K227" s="7">
        <v>5128.5</v>
      </c>
      <c r="L227" s="7">
        <v>10.5</v>
      </c>
      <c r="M227" s="60">
        <f t="shared" si="146"/>
        <v>3.3032735440821854</v>
      </c>
      <c r="N227" s="73">
        <v>6.1615000000000003E-2</v>
      </c>
      <c r="O227" s="7">
        <v>5.3883000000000004E-3</v>
      </c>
      <c r="P227" s="7">
        <v>8.6568999999999993E-2</v>
      </c>
      <c r="Q227" s="7">
        <v>1.0777E-2</v>
      </c>
      <c r="R227" s="7">
        <v>1.6243E-2</v>
      </c>
      <c r="S227" s="7">
        <v>9.6600999999999996E-3</v>
      </c>
      <c r="T227" s="7">
        <v>9.6848000000000004E-3</v>
      </c>
      <c r="U227" s="7">
        <v>5.7838000000000004E-3</v>
      </c>
      <c r="V227" s="7">
        <v>3.5767000000000002</v>
      </c>
      <c r="W227" s="7">
        <v>3.2248999999999999</v>
      </c>
      <c r="X227" s="60">
        <v>3.4007999999999998</v>
      </c>
      <c r="Y227" s="7">
        <v>0.17591000000000001</v>
      </c>
      <c r="Z227" s="7">
        <v>0.29515000000000002</v>
      </c>
      <c r="AA227" s="7">
        <v>0.30692000000000003</v>
      </c>
      <c r="AB227" s="7">
        <v>0.30273</v>
      </c>
      <c r="AC227" s="7">
        <v>1.1764999999999999E-2</v>
      </c>
      <c r="AD227" s="7">
        <v>0.12274</v>
      </c>
      <c r="AE227" s="7">
        <v>0.30762</v>
      </c>
      <c r="AF227" s="7">
        <v>3.6304000000000003E-2</v>
      </c>
      <c r="AG227" s="7">
        <v>0.32715</v>
      </c>
      <c r="AH227" s="7">
        <v>8.9131000000000002E-3</v>
      </c>
      <c r="AI227" s="7">
        <v>120</v>
      </c>
      <c r="AJ227" s="7">
        <v>0.16572000000000001</v>
      </c>
      <c r="AK227" s="7">
        <v>0.18323</v>
      </c>
      <c r="AL227" s="7">
        <v>0.18065999999999999</v>
      </c>
      <c r="AM227" s="7">
        <v>1.7512E-2</v>
      </c>
      <c r="AN227" s="7">
        <v>0.50538000000000005</v>
      </c>
      <c r="AO227" s="7">
        <v>0.19531000000000001</v>
      </c>
      <c r="AP227" s="7">
        <v>3.7621000000000002E-2</v>
      </c>
      <c r="AQ227" s="7">
        <v>0.21973000000000001</v>
      </c>
      <c r="AR227" s="7">
        <v>1.3696E-2</v>
      </c>
      <c r="AS227" s="7">
        <v>1.1252E-2</v>
      </c>
      <c r="AT227" s="7">
        <v>2.5814E-2</v>
      </c>
      <c r="AU227" s="7">
        <v>2.2107000000000002E-2</v>
      </c>
      <c r="AV227" s="7">
        <v>4.7558999999999997E-2</v>
      </c>
      <c r="AW227" s="7">
        <v>1.8611000000000001E-3</v>
      </c>
      <c r="AX227" s="7">
        <v>2.9415999999999999E-3</v>
      </c>
      <c r="AY227" s="7">
        <v>1.6538999999999999E-4</v>
      </c>
      <c r="AZ227" s="7">
        <v>1.7513000000000001E-4</v>
      </c>
      <c r="BA227" s="7">
        <v>1.0114E-4</v>
      </c>
      <c r="BB227" s="80">
        <v>7.2100000000000004E-5</v>
      </c>
      <c r="BC227" s="7">
        <v>7.6064000000000007E-2</v>
      </c>
      <c r="BD227" s="7">
        <v>7.084E-2</v>
      </c>
      <c r="BE227" s="7">
        <v>3.3626999999999997E-2</v>
      </c>
      <c r="BF227" s="7">
        <v>3.9579000000000003E-2</v>
      </c>
      <c r="BG227" s="7">
        <v>4.4387999999999997E-3</v>
      </c>
      <c r="BH227" s="7">
        <v>3.5674000000000001E-3</v>
      </c>
      <c r="BI227" s="7">
        <v>4.0178000000000002E-4</v>
      </c>
      <c r="BJ227" s="7">
        <v>2.7514999999999999E-4</v>
      </c>
      <c r="BK227" s="80">
        <v>7.3999999999999996E-5</v>
      </c>
      <c r="BL227" s="80">
        <v>7.2700000000000005E-5</v>
      </c>
      <c r="BM227" s="7">
        <v>8.2286999999999999E-2</v>
      </c>
      <c r="BN227" s="7">
        <v>2.1662000000000001E-2</v>
      </c>
      <c r="BO227" s="7">
        <v>9.9524000000000001E-2</v>
      </c>
      <c r="BP227" s="7">
        <v>3.9734999999999999E-2</v>
      </c>
      <c r="BQ227" s="7">
        <v>6.9628999999999996E-2</v>
      </c>
      <c r="BR227" s="7">
        <v>2.7141999999999999E-2</v>
      </c>
      <c r="BS227" s="7">
        <v>4.2277000000000002E-2</v>
      </c>
      <c r="BT227" s="7">
        <v>1.2657E-2</v>
      </c>
      <c r="BU227" s="7">
        <v>3.4726E-2</v>
      </c>
      <c r="BV227" s="7">
        <v>5.3296000000000001</v>
      </c>
      <c r="BW227" s="7">
        <v>3.2383000000000002</v>
      </c>
      <c r="BX227" s="7">
        <v>1.1818</v>
      </c>
      <c r="BY227" s="7">
        <v>0.10231</v>
      </c>
      <c r="BZ227" s="7">
        <v>0.4</v>
      </c>
      <c r="CA227" s="7">
        <v>2</v>
      </c>
      <c r="CB227" s="7">
        <v>2.5840000000000001</v>
      </c>
      <c r="CC227" s="7">
        <v>0.34899999999999998</v>
      </c>
      <c r="CD227" s="7">
        <v>9</v>
      </c>
      <c r="CE227" s="7">
        <v>34</v>
      </c>
      <c r="CF227" s="7">
        <v>0</v>
      </c>
      <c r="CG227" s="7">
        <v>11</v>
      </c>
      <c r="CH227" s="7">
        <v>30</v>
      </c>
      <c r="CI227" s="7">
        <v>41</v>
      </c>
      <c r="CJ227" s="7">
        <v>359.03</v>
      </c>
      <c r="CK227" s="40">
        <v>1</v>
      </c>
      <c r="CL227" s="58">
        <f>K227/(((CG227*3600)+(CH227*60)+CI227)-((CO227*3600)+(CP227*60)+CQ227))</f>
        <v>0.28540820301630587</v>
      </c>
      <c r="CM227" s="58">
        <v>-19.190999999999999</v>
      </c>
      <c r="CN227" s="58">
        <v>17.577000000000002</v>
      </c>
      <c r="CO227" s="7">
        <v>6</v>
      </c>
      <c r="CP227" s="7">
        <v>31</v>
      </c>
      <c r="CQ227" s="7">
        <v>12</v>
      </c>
      <c r="CT227" s="40"/>
      <c r="DA227" s="40"/>
      <c r="DC227" s="40">
        <v>-5.4009999999999998</v>
      </c>
    </row>
    <row r="228" spans="1:107" s="7" customFormat="1">
      <c r="A228" s="72"/>
      <c r="E228" s="112"/>
      <c r="F228" s="112"/>
      <c r="G228" s="112"/>
      <c r="J228" s="40"/>
      <c r="M228" s="60"/>
      <c r="N228" s="73"/>
      <c r="X228" s="60">
        <f>AVERAGE(X225:X227)</f>
        <v>3.5028000000000001</v>
      </c>
      <c r="Y228" s="60">
        <f>AVERAGE(Y225:Y227)</f>
        <v>0.18188233333333334</v>
      </c>
      <c r="BB228" s="80"/>
      <c r="BK228" s="80"/>
      <c r="BL228" s="80"/>
      <c r="CK228" s="40"/>
      <c r="CL228" s="58"/>
      <c r="CM228" s="58"/>
      <c r="CN228" s="58"/>
      <c r="CT228" s="40"/>
      <c r="DA228" s="40"/>
      <c r="DC228" s="40"/>
    </row>
    <row r="229" spans="1:107" s="112" customFormat="1">
      <c r="A229" s="133">
        <v>39004</v>
      </c>
      <c r="B229" s="112">
        <v>49.4</v>
      </c>
      <c r="C229" s="112">
        <v>-175</v>
      </c>
      <c r="D229" s="112">
        <v>44.4</v>
      </c>
      <c r="E229" s="201">
        <v>4.9000000000000004</v>
      </c>
      <c r="F229" s="201">
        <v>23.4</v>
      </c>
      <c r="G229" s="201">
        <v>-1</v>
      </c>
      <c r="H229" s="201">
        <f>(E229^2+F229^2+G229^2)^0.5</f>
        <v>23.928434967627947</v>
      </c>
      <c r="I229" s="112">
        <v>0.7</v>
      </c>
      <c r="J229" s="118" t="s">
        <v>53</v>
      </c>
      <c r="K229" s="112">
        <v>2339.6</v>
      </c>
      <c r="L229" s="112">
        <v>235.8</v>
      </c>
      <c r="M229" s="130">
        <f t="shared" si="146"/>
        <v>2.1614611477358694</v>
      </c>
      <c r="N229" s="131">
        <v>2.5023E-2</v>
      </c>
      <c r="O229" s="112">
        <v>9.4009000000000002E-3</v>
      </c>
      <c r="P229" s="112">
        <v>3.9992E-2</v>
      </c>
      <c r="Q229" s="112">
        <v>1.8801999999999999E-2</v>
      </c>
      <c r="R229" s="112">
        <v>2.4719999999999998E-3</v>
      </c>
      <c r="S229" s="112">
        <v>1.457E-3</v>
      </c>
      <c r="T229" s="112">
        <v>2.7296E-3</v>
      </c>
      <c r="U229" s="112">
        <v>1.5981999999999999E-3</v>
      </c>
      <c r="V229" s="112">
        <v>3.0672999999999999</v>
      </c>
      <c r="W229" s="112">
        <v>2.6804999999999999</v>
      </c>
      <c r="X229" s="130">
        <v>2.8738999999999999</v>
      </c>
      <c r="Y229" s="112">
        <v>0.19339999999999999</v>
      </c>
      <c r="Z229" s="112">
        <v>0.46253</v>
      </c>
      <c r="AA229" s="112">
        <v>0.46278999999999998</v>
      </c>
      <c r="AB229" s="112">
        <v>0.46265000000000001</v>
      </c>
      <c r="AC229" s="112">
        <v>2.6811000000000001E-4</v>
      </c>
      <c r="AD229" s="112">
        <v>3.8260999999999998E-3</v>
      </c>
      <c r="AE229" s="112">
        <v>0.47119</v>
      </c>
      <c r="AF229" s="112">
        <v>1.6602000000000001E-4</v>
      </c>
      <c r="AG229" s="112">
        <v>0.49193999999999999</v>
      </c>
      <c r="AH229" s="132">
        <v>7.2799999999999994E-5</v>
      </c>
      <c r="AI229" s="112">
        <v>150</v>
      </c>
      <c r="AJ229" s="112">
        <v>0.66303999999999996</v>
      </c>
      <c r="AK229" s="112">
        <v>0.66483000000000003</v>
      </c>
      <c r="AL229" s="112">
        <v>0.66405999999999998</v>
      </c>
      <c r="AM229" s="112">
        <v>1.7822000000000001E-3</v>
      </c>
      <c r="AN229" s="112">
        <v>1.4704E-3</v>
      </c>
      <c r="AO229" s="112">
        <v>0.67383000000000004</v>
      </c>
      <c r="AP229" s="132">
        <v>1.9300000000000002E-5</v>
      </c>
      <c r="AQ229" s="112">
        <v>0.69823999999999997</v>
      </c>
      <c r="AR229" s="132">
        <v>4.8999999999999997E-6</v>
      </c>
      <c r="AS229" s="132">
        <v>8.1899999999999999E-5</v>
      </c>
      <c r="AT229" s="132">
        <v>5.3399999999999997E-5</v>
      </c>
      <c r="AU229" s="112">
        <v>8.2941999999999998E-3</v>
      </c>
      <c r="AV229" s="112">
        <v>9.1134000000000007E-3</v>
      </c>
      <c r="AW229" s="132">
        <v>7.6799999999999997E-5</v>
      </c>
      <c r="AX229" s="132">
        <v>9.1299999999999997E-5</v>
      </c>
      <c r="AY229" s="132">
        <v>1.11E-5</v>
      </c>
      <c r="AZ229" s="132">
        <v>1.33E-5</v>
      </c>
      <c r="BA229" s="132">
        <v>1.2300000000000001E-5</v>
      </c>
      <c r="BB229" s="132">
        <v>6.3300000000000004E-6</v>
      </c>
      <c r="BC229" s="132">
        <v>2.44E-5</v>
      </c>
      <c r="BD229" s="132">
        <v>2.2099999999999998E-5</v>
      </c>
      <c r="BE229" s="112">
        <v>5.0810999999999999E-3</v>
      </c>
      <c r="BF229" s="112">
        <v>4.9160999999999996E-3</v>
      </c>
      <c r="BG229" s="132">
        <v>8.14E-5</v>
      </c>
      <c r="BH229" s="132">
        <v>6.86E-5</v>
      </c>
      <c r="BI229" s="132">
        <v>2.3600000000000001E-5</v>
      </c>
      <c r="BJ229" s="132">
        <v>3.1699999999999998E-5</v>
      </c>
      <c r="BK229" s="132">
        <v>1.4800000000000001E-5</v>
      </c>
      <c r="BL229" s="132">
        <v>1.34E-5</v>
      </c>
      <c r="BM229" s="112">
        <v>1.6532000000000002E-2</v>
      </c>
      <c r="BN229" s="112">
        <v>7.8452999999999995E-3</v>
      </c>
      <c r="BO229" s="112">
        <v>4.7559000000000004E-3</v>
      </c>
      <c r="BP229" s="112">
        <v>5.8634000000000004E-3</v>
      </c>
      <c r="BQ229" s="112">
        <v>5.3096999999999997E-3</v>
      </c>
      <c r="BR229" s="112">
        <v>2.7215E-3</v>
      </c>
      <c r="BS229" s="112">
        <v>7.8315000000000004E-4</v>
      </c>
      <c r="BT229" s="112">
        <v>1.1223E-2</v>
      </c>
      <c r="BU229" s="112">
        <v>8.3038999999999995E-3</v>
      </c>
      <c r="BV229" s="112">
        <v>16.178000000000001</v>
      </c>
      <c r="BW229" s="112">
        <v>12.196999999999999</v>
      </c>
      <c r="BX229" s="112">
        <v>3.1135999999999999</v>
      </c>
      <c r="BY229" s="112">
        <v>8.2226999999999995E-2</v>
      </c>
      <c r="BZ229" s="112">
        <v>0.4</v>
      </c>
      <c r="CA229" s="112">
        <v>1.5</v>
      </c>
      <c r="CB229" s="112">
        <v>235.91</v>
      </c>
      <c r="CC229" s="112">
        <v>0.34200000000000003</v>
      </c>
      <c r="CD229" s="112">
        <v>19</v>
      </c>
      <c r="CE229" s="112">
        <v>17</v>
      </c>
      <c r="CF229" s="112">
        <v>0</v>
      </c>
      <c r="CG229" s="112">
        <v>20</v>
      </c>
      <c r="CH229" s="112">
        <v>22</v>
      </c>
      <c r="CI229" s="112">
        <v>29</v>
      </c>
      <c r="CJ229" s="112">
        <v>660.71</v>
      </c>
      <c r="CK229" s="118">
        <v>1</v>
      </c>
      <c r="CL229" s="111">
        <f>K229/(((CG229*3600)+(CH229*60)+CI229)-((CO229*3600)+(CP229*60)+CQ229))</f>
        <v>0.29615189873417719</v>
      </c>
      <c r="CM229" s="112">
        <v>64.875</v>
      </c>
      <c r="CN229" s="112">
        <v>-147.86099999999999</v>
      </c>
      <c r="CO229" s="168">
        <v>18</v>
      </c>
      <c r="CP229" s="168">
        <v>10</v>
      </c>
      <c r="CQ229" s="168">
        <v>49</v>
      </c>
      <c r="CT229" s="118"/>
      <c r="DA229" s="118"/>
      <c r="DC229" s="118">
        <v>-12.651</v>
      </c>
    </row>
    <row r="230" spans="1:107">
      <c r="A230" s="56">
        <v>38962</v>
      </c>
      <c r="B230" s="1">
        <v>-14</v>
      </c>
      <c r="C230" s="1">
        <v>109.1</v>
      </c>
      <c r="D230" s="1">
        <v>44.1</v>
      </c>
      <c r="E230" s="222">
        <v>10</v>
      </c>
      <c r="F230" s="222">
        <v>-9.9</v>
      </c>
      <c r="G230" s="222">
        <v>1.5</v>
      </c>
      <c r="H230" s="222">
        <f>(E230^2+F230^2+G230^2)^0.5</f>
        <v>14.15132502630054</v>
      </c>
      <c r="I230" s="1">
        <v>2.8</v>
      </c>
      <c r="J230" s="27" t="s">
        <v>51</v>
      </c>
      <c r="K230" s="1">
        <v>2403.5</v>
      </c>
      <c r="L230" s="4">
        <v>340.6</v>
      </c>
      <c r="M230" s="44">
        <f t="shared" si="146"/>
        <v>6.6063288630508028</v>
      </c>
      <c r="N230" s="35">
        <v>1.1317999999999999</v>
      </c>
      <c r="O230" s="4">
        <v>6.2823000000000004E-2</v>
      </c>
      <c r="P230" s="1">
        <v>1.6745000000000001</v>
      </c>
      <c r="Q230" s="1">
        <v>0.12565000000000001</v>
      </c>
      <c r="R230" s="1">
        <v>2.402E-2</v>
      </c>
      <c r="S230" s="1">
        <v>1.4482999999999999E-2</v>
      </c>
      <c r="T230" s="1">
        <v>2.9713E-2</v>
      </c>
      <c r="U230" s="1">
        <v>1.7333000000000001E-2</v>
      </c>
      <c r="V230" s="1">
        <v>6.6848999999999998</v>
      </c>
      <c r="W230" s="1">
        <v>7.6013999999999999</v>
      </c>
      <c r="X230" s="44">
        <v>7.1430999999999996</v>
      </c>
      <c r="Y230" s="1">
        <v>0.45823999999999998</v>
      </c>
      <c r="Z230" s="1">
        <v>0.15081</v>
      </c>
      <c r="AA230" s="1">
        <v>0.15148</v>
      </c>
      <c r="AB230" s="1">
        <v>0.15137</v>
      </c>
      <c r="AC230" s="1">
        <v>6.7002000000000001E-4</v>
      </c>
      <c r="AD230" s="1">
        <v>8.1677</v>
      </c>
      <c r="AE230" s="1">
        <v>0.18554999999999999</v>
      </c>
      <c r="AF230" s="1">
        <v>0.10205</v>
      </c>
      <c r="AG230" s="1">
        <v>0.25269000000000003</v>
      </c>
      <c r="AH230" s="1">
        <v>2.0235E-2</v>
      </c>
      <c r="AI230" s="1">
        <v>150</v>
      </c>
      <c r="AJ230" s="1">
        <v>0.11718000000000001</v>
      </c>
      <c r="AK230" s="1">
        <v>0.1172</v>
      </c>
      <c r="AL230" s="1">
        <v>0.11719</v>
      </c>
      <c r="AM230" s="2">
        <v>1.3499999999999999E-5</v>
      </c>
      <c r="AN230" s="1">
        <v>15.773999999999999</v>
      </c>
      <c r="AO230" s="1">
        <v>0.28320000000000001</v>
      </c>
      <c r="AP230" s="1">
        <v>1.9227000000000001E-2</v>
      </c>
      <c r="AQ230" s="1">
        <v>0.43457000000000001</v>
      </c>
      <c r="AR230" s="1">
        <v>1.0812E-3</v>
      </c>
      <c r="AS230" s="1">
        <v>3.8997999999999998E-2</v>
      </c>
      <c r="AT230" s="1">
        <v>2.3583E-2</v>
      </c>
      <c r="AU230" s="1">
        <v>1.9109000000000001E-2</v>
      </c>
      <c r="AV230" s="1">
        <v>1.5211000000000001E-2</v>
      </c>
      <c r="AW230" s="1">
        <v>1.0639E-3</v>
      </c>
      <c r="AX230" s="1">
        <v>5.2194999999999997E-4</v>
      </c>
      <c r="AY230" s="2">
        <v>8.8300000000000005E-5</v>
      </c>
      <c r="AZ230" s="2">
        <v>6.2799999999999995E-5</v>
      </c>
      <c r="BA230" s="2">
        <v>5.8199999999999998E-5</v>
      </c>
      <c r="BB230" s="2">
        <v>6.6500000000000004E-5</v>
      </c>
      <c r="BC230" s="1">
        <v>1.2344000000000001E-3</v>
      </c>
      <c r="BD230" s="1">
        <v>1.2099000000000001E-3</v>
      </c>
      <c r="BE230" s="1">
        <v>1.4914E-2</v>
      </c>
      <c r="BF230" s="1">
        <v>9.5896999999999996E-3</v>
      </c>
      <c r="BG230" s="1">
        <v>5.3005999999999995E-4</v>
      </c>
      <c r="BH230" s="1">
        <v>4.6930000000000002E-4</v>
      </c>
      <c r="BI230" s="1">
        <v>2.7478000000000002E-4</v>
      </c>
      <c r="BJ230" s="1">
        <v>3.6444E-4</v>
      </c>
      <c r="BK230" s="2">
        <v>9.8099999999999999E-5</v>
      </c>
      <c r="BL230" s="2">
        <v>9.8099999999999999E-5</v>
      </c>
      <c r="BM230" s="1">
        <v>24.774000000000001</v>
      </c>
      <c r="BN230" s="1">
        <v>0.61316000000000004</v>
      </c>
      <c r="BO230" s="1">
        <v>0.50849</v>
      </c>
      <c r="BP230" s="1">
        <v>0.95052999999999999</v>
      </c>
      <c r="BQ230" s="1">
        <v>0.72950999999999999</v>
      </c>
      <c r="BR230" s="1">
        <v>1.7306999999999999</v>
      </c>
      <c r="BS230" s="1">
        <v>0.31257000000000001</v>
      </c>
      <c r="BT230" s="1">
        <v>24.044</v>
      </c>
      <c r="BU230" s="1">
        <v>1.8361000000000001</v>
      </c>
      <c r="BV230" s="1">
        <v>69.713999999999999</v>
      </c>
      <c r="BW230" s="1">
        <v>42.356999999999999</v>
      </c>
      <c r="BX230" s="1">
        <v>33.959000000000003</v>
      </c>
      <c r="BY230" s="1">
        <v>2.84</v>
      </c>
      <c r="BZ230" s="1">
        <v>0.05</v>
      </c>
      <c r="CA230" s="1">
        <v>6</v>
      </c>
      <c r="CB230" s="1">
        <v>342.42</v>
      </c>
      <c r="CC230" s="1">
        <v>0.34</v>
      </c>
      <c r="CD230" s="1">
        <v>5</v>
      </c>
      <c r="CE230" s="1">
        <v>36</v>
      </c>
      <c r="CF230" s="1">
        <v>0</v>
      </c>
      <c r="CG230" s="1">
        <v>6</v>
      </c>
      <c r="CH230" s="1">
        <v>34</v>
      </c>
      <c r="CI230" s="1">
        <v>36</v>
      </c>
      <c r="CJ230" s="1">
        <v>760.71</v>
      </c>
      <c r="CK230" s="27">
        <v>1</v>
      </c>
      <c r="CL230" s="48">
        <f>K230/(((CG230*3600)+(CH230*60)+CI230)-((CO230*3600)+(CP230*60)+CQ230))</f>
        <v>0.31210232437345797</v>
      </c>
      <c r="CM230" s="9">
        <v>-34.597610000000003</v>
      </c>
      <c r="CN230" s="9">
        <v>116.35669</v>
      </c>
      <c r="CO230" s="1">
        <v>4</v>
      </c>
      <c r="CP230" s="1">
        <v>26</v>
      </c>
      <c r="CQ230" s="1">
        <v>15</v>
      </c>
      <c r="DC230" s="27">
        <v>-1.8839999999999999</v>
      </c>
    </row>
    <row r="231" spans="1:107" s="7" customFormat="1">
      <c r="A231" s="72"/>
      <c r="E231" s="4"/>
      <c r="F231" s="4"/>
      <c r="G231" s="4"/>
      <c r="I231" s="7">
        <v>2.8</v>
      </c>
      <c r="J231" s="40" t="s">
        <v>67</v>
      </c>
      <c r="K231" s="7">
        <v>2759.9</v>
      </c>
      <c r="L231" s="7">
        <v>279.89999999999998</v>
      </c>
      <c r="M231" s="60">
        <f t="shared" si="146"/>
        <v>1.7693165130310162</v>
      </c>
      <c r="N231" s="73">
        <v>9.8428000000000002E-2</v>
      </c>
      <c r="O231" s="7">
        <v>5.2725000000000003E-3</v>
      </c>
      <c r="P231" s="7">
        <v>0.17055999999999999</v>
      </c>
      <c r="Q231" s="7">
        <v>1.0545000000000001E-2</v>
      </c>
      <c r="R231" s="7">
        <v>1.2130999999999999E-2</v>
      </c>
      <c r="S231" s="7">
        <v>7.3048999999999996E-3</v>
      </c>
      <c r="T231" s="7">
        <v>1.1424E-2</v>
      </c>
      <c r="U231" s="7">
        <v>6.9680000000000002E-3</v>
      </c>
      <c r="V231" s="7">
        <v>1.5506</v>
      </c>
      <c r="W231" s="7">
        <v>1.5488</v>
      </c>
      <c r="X231" s="60">
        <v>1.5497000000000001</v>
      </c>
      <c r="Y231" s="7">
        <v>8.6729000000000005E-4</v>
      </c>
      <c r="Z231" s="7">
        <v>0.56384000000000001</v>
      </c>
      <c r="AA231" s="7">
        <v>0.56547999999999998</v>
      </c>
      <c r="AB231" s="7">
        <v>0.56518999999999997</v>
      </c>
      <c r="AC231" s="7">
        <v>1.6417999999999999E-3</v>
      </c>
      <c r="AD231" s="7">
        <v>2.8648E-2</v>
      </c>
      <c r="AE231" s="7">
        <v>0.56884999999999997</v>
      </c>
      <c r="AF231" s="7">
        <v>3.3414E-3</v>
      </c>
      <c r="AG231" s="7">
        <v>0.57860999999999996</v>
      </c>
      <c r="AH231" s="7">
        <v>1.1175E-3</v>
      </c>
      <c r="AI231" s="7">
        <v>120</v>
      </c>
      <c r="AJ231" s="7">
        <v>0.88331999999999999</v>
      </c>
      <c r="AK231" s="7" t="s">
        <v>42</v>
      </c>
      <c r="AL231" s="7">
        <v>0.88866999999999996</v>
      </c>
      <c r="AM231" s="7" t="s">
        <v>42</v>
      </c>
      <c r="AN231" s="7">
        <v>2.8760000000000001E-2</v>
      </c>
      <c r="AO231" s="7">
        <v>0.96191000000000004</v>
      </c>
      <c r="AP231" s="7">
        <v>1.3501999999999999E-4</v>
      </c>
      <c r="AQ231" s="7">
        <v>1.04</v>
      </c>
      <c r="AR231" s="80">
        <v>5.7000000000000003E-5</v>
      </c>
      <c r="AS231" s="7">
        <v>8.1722000000000001E-4</v>
      </c>
      <c r="AT231" s="7">
        <v>7.4379000000000003E-4</v>
      </c>
      <c r="AU231" s="7">
        <v>4.8536000000000003E-2</v>
      </c>
      <c r="AV231" s="7">
        <v>1.6816000000000001E-2</v>
      </c>
      <c r="AW231" s="7">
        <v>1.0107E-3</v>
      </c>
      <c r="AX231" s="7">
        <v>5.4628999999999995E-4</v>
      </c>
      <c r="AY231" s="7">
        <v>4.3402000000000002E-4</v>
      </c>
      <c r="AZ231" s="7">
        <v>1.7228E-4</v>
      </c>
      <c r="BA231" s="80">
        <v>7.2600000000000003E-5</v>
      </c>
      <c r="BB231" s="80">
        <v>6.2299999999999996E-5</v>
      </c>
      <c r="BC231" s="7">
        <v>1.1139E-4</v>
      </c>
      <c r="BD231" s="80">
        <v>8.8399999999999994E-5</v>
      </c>
      <c r="BE231" s="7">
        <v>4.5033999999999998E-2</v>
      </c>
      <c r="BF231" s="7">
        <v>5.4462999999999998E-2</v>
      </c>
      <c r="BG231" s="7">
        <v>5.411E-3</v>
      </c>
      <c r="BH231" s="7">
        <v>6.5234999999999998E-3</v>
      </c>
      <c r="BI231" s="7">
        <v>6.3022999999999996E-4</v>
      </c>
      <c r="BJ231" s="7">
        <v>5.6859E-4</v>
      </c>
      <c r="BK231" s="7">
        <v>1.1256000000000001E-4</v>
      </c>
      <c r="BL231" s="80">
        <v>9.8300000000000004E-5</v>
      </c>
      <c r="BM231" s="7">
        <v>0.18562999999999999</v>
      </c>
      <c r="BN231" s="7">
        <v>4.3378E-2</v>
      </c>
      <c r="BO231" s="7">
        <v>9.0709999999999999E-2</v>
      </c>
      <c r="BP231" s="7">
        <v>9.1008000000000006E-2</v>
      </c>
      <c r="BQ231" s="7">
        <v>9.0858999999999995E-2</v>
      </c>
      <c r="BR231" s="7">
        <v>0.12112000000000001</v>
      </c>
      <c r="BS231" s="7">
        <v>2.1075E-4</v>
      </c>
      <c r="BT231" s="7">
        <v>9.4769000000000006E-2</v>
      </c>
      <c r="BU231" s="7">
        <v>0.12866</v>
      </c>
      <c r="BV231" s="7">
        <v>14.06</v>
      </c>
      <c r="BW231" s="7">
        <v>8.5114999999999998</v>
      </c>
      <c r="BX231" s="7">
        <v>2.0430000000000001</v>
      </c>
      <c r="BY231" s="7">
        <v>0.26583000000000001</v>
      </c>
      <c r="BZ231" s="7">
        <v>0.4</v>
      </c>
      <c r="CA231" s="7">
        <v>4</v>
      </c>
      <c r="CB231" s="7">
        <v>276.81</v>
      </c>
      <c r="CC231" s="7">
        <v>0.34699999999999998</v>
      </c>
      <c r="CD231" s="7">
        <v>6</v>
      </c>
      <c r="CE231" s="7">
        <v>40</v>
      </c>
      <c r="CF231" s="7">
        <v>0</v>
      </c>
      <c r="CG231" s="7">
        <v>7</v>
      </c>
      <c r="CH231" s="7">
        <v>6</v>
      </c>
      <c r="CI231" s="7">
        <v>8</v>
      </c>
      <c r="CJ231" s="7">
        <v>433.47</v>
      </c>
      <c r="CK231" s="40">
        <v>1</v>
      </c>
      <c r="CL231" s="58">
        <f>K231/(((CG231*3600)+(CH231*60)+CI231)-((CO231*3600)+(CP231*60)+CQ231))</f>
        <v>0.28769936411967062</v>
      </c>
      <c r="CM231" s="58">
        <v>-19.934799999999999</v>
      </c>
      <c r="CN231" s="58">
        <v>134.3295</v>
      </c>
      <c r="CO231" s="7">
        <v>4</v>
      </c>
      <c r="CP231" s="7">
        <v>26</v>
      </c>
      <c r="CQ231" s="7">
        <v>15</v>
      </c>
      <c r="CT231" s="40"/>
      <c r="DA231" s="40"/>
      <c r="DC231" s="40">
        <v>9.7550000000000008</v>
      </c>
    </row>
    <row r="232" spans="1:107" s="7" customFormat="1">
      <c r="A232" s="72"/>
      <c r="E232" s="112"/>
      <c r="F232" s="112"/>
      <c r="G232" s="112"/>
      <c r="J232" s="40"/>
      <c r="M232" s="60"/>
      <c r="N232" s="73"/>
      <c r="X232" s="60">
        <f>AVERAGE(X230:X231)</f>
        <v>4.3464</v>
      </c>
      <c r="Y232" s="60">
        <f>AVERAGE(Y230:Y231)</f>
        <v>0.229553645</v>
      </c>
      <c r="AR232" s="80"/>
      <c r="BA232" s="80"/>
      <c r="BB232" s="80"/>
      <c r="BD232" s="80"/>
      <c r="BL232" s="80"/>
      <c r="CK232" s="40"/>
      <c r="CL232" s="58"/>
      <c r="CM232" s="58"/>
      <c r="CN232" s="58"/>
      <c r="CT232" s="40"/>
      <c r="DA232" s="40"/>
      <c r="DC232" s="40"/>
    </row>
    <row r="233" spans="1:107" s="112" customFormat="1">
      <c r="A233" s="129" t="s">
        <v>125</v>
      </c>
      <c r="B233" s="112">
        <v>-78.3</v>
      </c>
      <c r="C233" s="112">
        <v>-5</v>
      </c>
      <c r="D233" s="112">
        <v>29.6</v>
      </c>
      <c r="E233" s="201">
        <v>0.1</v>
      </c>
      <c r="F233" s="201">
        <v>2</v>
      </c>
      <c r="G233" s="201">
        <v>12.2</v>
      </c>
      <c r="H233" s="201">
        <f>(E233^2+F233^2+G233^2)^0.5</f>
        <v>12.363251999372979</v>
      </c>
      <c r="I233" s="112">
        <v>0.26</v>
      </c>
      <c r="J233" s="118" t="s">
        <v>96</v>
      </c>
      <c r="K233" s="112">
        <v>2659.6</v>
      </c>
      <c r="L233" s="112">
        <v>183.7</v>
      </c>
      <c r="M233" s="130">
        <f t="shared" si="146"/>
        <v>2.8845044421368411</v>
      </c>
      <c r="N233" s="131">
        <v>4.1199E-2</v>
      </c>
      <c r="O233" s="112">
        <v>1.6237999999999999E-2</v>
      </c>
      <c r="P233" s="112">
        <v>6.8442000000000003E-2</v>
      </c>
      <c r="Q233" s="112">
        <v>3.2476999999999999E-2</v>
      </c>
      <c r="R233" s="112">
        <v>6.097E-3</v>
      </c>
      <c r="S233" s="112">
        <v>3.6169000000000001E-3</v>
      </c>
      <c r="T233" s="112">
        <v>4.7467999999999998E-3</v>
      </c>
      <c r="U233" s="112">
        <v>2.7761999999999999E-3</v>
      </c>
      <c r="V233" s="112">
        <v>2.3374000000000001</v>
      </c>
      <c r="W233" s="112">
        <v>3.3875000000000002</v>
      </c>
      <c r="X233" s="130">
        <v>2.8624000000000001</v>
      </c>
      <c r="Y233" s="112">
        <v>0.52505999999999997</v>
      </c>
      <c r="Z233" s="112">
        <v>0.34644000000000003</v>
      </c>
      <c r="AA233" s="112">
        <v>0.34744999999999998</v>
      </c>
      <c r="AB233" s="112">
        <v>0.34667999999999999</v>
      </c>
      <c r="AC233" s="112">
        <v>1.0077E-3</v>
      </c>
      <c r="AD233" s="112">
        <v>2.5585E-2</v>
      </c>
      <c r="AE233" s="112">
        <v>0.36620999999999998</v>
      </c>
      <c r="AF233" s="112">
        <v>2.2764E-3</v>
      </c>
      <c r="AG233" s="112">
        <v>0.40039000000000002</v>
      </c>
      <c r="AH233" s="112">
        <v>1.3525E-3</v>
      </c>
      <c r="AI233" s="112">
        <v>80</v>
      </c>
      <c r="AJ233" s="112">
        <v>0.33901999999999999</v>
      </c>
      <c r="AK233" s="112">
        <v>0.35036</v>
      </c>
      <c r="AL233" s="112">
        <v>0.34179999999999999</v>
      </c>
      <c r="AM233" s="112">
        <v>1.1335E-2</v>
      </c>
      <c r="AN233" s="112">
        <v>3.9066999999999998E-2</v>
      </c>
      <c r="AO233" s="112">
        <v>0.41016000000000002</v>
      </c>
      <c r="AP233" s="112">
        <v>3.6905999999999999E-4</v>
      </c>
      <c r="AQ233" s="112">
        <v>0.48827999999999999</v>
      </c>
      <c r="AR233" s="112">
        <v>3.0299999999999999E-4</v>
      </c>
      <c r="AS233" s="112">
        <v>2.9439000000000001E-4</v>
      </c>
      <c r="AT233" s="112">
        <v>3.3160999999999998E-4</v>
      </c>
      <c r="AU233" s="112">
        <v>9.0919E-3</v>
      </c>
      <c r="AV233" s="112">
        <v>1.0807000000000001E-2</v>
      </c>
      <c r="AW233" s="132">
        <v>6.2299999999999996E-5</v>
      </c>
      <c r="AX233" s="132">
        <v>7.9300000000000003E-5</v>
      </c>
      <c r="AY233" s="132">
        <v>2.5999999999999998E-5</v>
      </c>
      <c r="AZ233" s="132">
        <v>2.26E-5</v>
      </c>
      <c r="BA233" s="132">
        <v>6.6699999999999997E-6</v>
      </c>
      <c r="BB233" s="132">
        <v>8.0299999999999994E-6</v>
      </c>
      <c r="BC233" s="112">
        <v>1.7378999999999999E-3</v>
      </c>
      <c r="BD233" s="112">
        <v>1.1765E-3</v>
      </c>
      <c r="BE233" s="112">
        <v>3.7109E-3</v>
      </c>
      <c r="BF233" s="112">
        <v>3.3671E-3</v>
      </c>
      <c r="BG233" s="112">
        <v>3.1881999999999999E-4</v>
      </c>
      <c r="BH233" s="112">
        <v>4.1637999999999999E-4</v>
      </c>
      <c r="BI233" s="132">
        <v>4.6600000000000001E-5</v>
      </c>
      <c r="BJ233" s="132">
        <v>4.3800000000000001E-5</v>
      </c>
      <c r="BK233" s="132">
        <v>1.47E-5</v>
      </c>
      <c r="BL233" s="132">
        <v>8.8200000000000003E-6</v>
      </c>
      <c r="BM233" s="112">
        <v>2.8775999999999999E-2</v>
      </c>
      <c r="BN233" s="112">
        <v>2.3082999999999999E-2</v>
      </c>
      <c r="BO233" s="112">
        <v>1.0265E-2</v>
      </c>
      <c r="BP233" s="112">
        <v>6.2357000000000003E-3</v>
      </c>
      <c r="BQ233" s="112">
        <v>8.2501999999999992E-3</v>
      </c>
      <c r="BR233" s="112">
        <v>1.1105E-2</v>
      </c>
      <c r="BS233" s="112">
        <v>2.849E-3</v>
      </c>
      <c r="BT233" s="112">
        <v>2.0525000000000002E-2</v>
      </c>
      <c r="BU233" s="112">
        <v>2.5616E-2</v>
      </c>
      <c r="BV233" s="112">
        <v>11.226000000000001</v>
      </c>
      <c r="BW233" s="112">
        <v>8.5274999999999999</v>
      </c>
      <c r="BX233" s="112">
        <v>3.4878</v>
      </c>
      <c r="BY233" s="112">
        <v>0.23487</v>
      </c>
      <c r="BZ233" s="112">
        <v>0.3</v>
      </c>
      <c r="CA233" s="112">
        <v>3</v>
      </c>
      <c r="CB233" s="112">
        <v>187.58</v>
      </c>
      <c r="CC233" s="112">
        <v>0.34200000000000003</v>
      </c>
      <c r="CD233" s="112">
        <v>2</v>
      </c>
      <c r="CE233" s="112">
        <v>0</v>
      </c>
      <c r="CF233" s="112">
        <v>0</v>
      </c>
      <c r="CG233" s="112">
        <v>2</v>
      </c>
      <c r="CH233" s="112">
        <v>41</v>
      </c>
      <c r="CI233" s="112">
        <v>20</v>
      </c>
      <c r="CJ233" s="112">
        <v>239.18</v>
      </c>
      <c r="CK233" s="118">
        <v>1</v>
      </c>
      <c r="CL233" s="58">
        <f>K233/(((CG233*3600)+(CH233*60)+CI233)-((CO233*3600)+(CP233*60)+CQ233))</f>
        <v>-3.4781926371542538E-2</v>
      </c>
      <c r="CM233" s="111">
        <v>-77.730999999999995</v>
      </c>
      <c r="CN233" s="111">
        <v>167.5881</v>
      </c>
      <c r="CO233" s="112">
        <v>23</v>
      </c>
      <c r="CP233" s="112">
        <v>55</v>
      </c>
      <c r="CQ233" s="112">
        <v>45</v>
      </c>
      <c r="CT233" s="118"/>
      <c r="DA233" s="118"/>
      <c r="DC233" s="118">
        <v>-10.768000000000001</v>
      </c>
    </row>
    <row r="234" spans="1:107">
      <c r="A234" s="56">
        <v>38875</v>
      </c>
      <c r="B234" s="1">
        <v>69.2</v>
      </c>
      <c r="C234" s="1">
        <v>22.5</v>
      </c>
      <c r="D234" s="38">
        <v>40.700000000000003</v>
      </c>
      <c r="E234" s="222">
        <v>6.1</v>
      </c>
      <c r="F234" s="222">
        <v>4.5999999999999996</v>
      </c>
      <c r="G234" s="222">
        <v>-18</v>
      </c>
      <c r="H234" s="222">
        <f>(E234^2+F234^2+G234^2)^0.5</f>
        <v>19.554283418218116</v>
      </c>
      <c r="I234" s="1">
        <v>0.19</v>
      </c>
      <c r="J234" s="27" t="s">
        <v>49</v>
      </c>
      <c r="K234" s="1">
        <v>2312.9</v>
      </c>
      <c r="L234" s="4">
        <v>8.8000000000000007</v>
      </c>
      <c r="M234" s="44">
        <f t="shared" si="146"/>
        <v>2.381405982091827</v>
      </c>
      <c r="N234" s="35">
        <v>2.0560999999999999E-2</v>
      </c>
      <c r="O234" s="4">
        <v>4.8206999999999998E-3</v>
      </c>
      <c r="P234" s="1">
        <v>3.4160999999999997E-2</v>
      </c>
      <c r="Q234" s="1">
        <v>9.6415000000000008E-3</v>
      </c>
      <c r="R234" s="1">
        <v>1.8724E-3</v>
      </c>
      <c r="S234" s="1">
        <v>1.0939000000000001E-3</v>
      </c>
      <c r="T234" s="1">
        <v>2.1118999999999999E-3</v>
      </c>
      <c r="U234" s="1">
        <v>1.2428000000000001E-3</v>
      </c>
      <c r="V234" s="1">
        <v>3.1884000000000001</v>
      </c>
      <c r="W234" s="1">
        <v>2.7082999999999999</v>
      </c>
      <c r="X234" s="44">
        <v>2.9483000000000001</v>
      </c>
      <c r="Y234" s="1">
        <v>0.24005000000000001</v>
      </c>
      <c r="Z234" s="1">
        <v>0.41937999999999998</v>
      </c>
      <c r="AA234" s="1">
        <v>0.42009000000000002</v>
      </c>
      <c r="AB234" s="1">
        <v>0.41992000000000002</v>
      </c>
      <c r="AC234" s="1">
        <v>7.1608999999999996E-4</v>
      </c>
      <c r="AD234" s="1">
        <v>2.4953000000000002E-3</v>
      </c>
      <c r="AE234" s="1">
        <v>0.42603000000000002</v>
      </c>
      <c r="AF234" s="2">
        <v>1.9199999999999999E-5</v>
      </c>
      <c r="AG234" s="1">
        <v>0.43457000000000001</v>
      </c>
      <c r="AH234" s="2">
        <v>2.1399999999999998E-5</v>
      </c>
      <c r="AI234" s="1">
        <v>150</v>
      </c>
      <c r="AJ234" s="1">
        <v>0.44718000000000002</v>
      </c>
      <c r="AK234" s="1">
        <v>0.45634000000000002</v>
      </c>
      <c r="AL234" s="1">
        <v>0.44922000000000001</v>
      </c>
      <c r="AM234" s="1">
        <v>9.1532999999999996E-3</v>
      </c>
      <c r="AN234" s="1">
        <v>2.1364000000000001E-3</v>
      </c>
      <c r="AO234" s="1">
        <v>0.48827999999999999</v>
      </c>
      <c r="AP234" s="2">
        <v>4.0000000000000003E-5</v>
      </c>
      <c r="AQ234" s="1">
        <v>0.50292999999999999</v>
      </c>
      <c r="AR234" s="1">
        <v>1.1123E-4</v>
      </c>
      <c r="AS234" s="2">
        <v>4.2500000000000003E-5</v>
      </c>
      <c r="AT234" s="2">
        <v>4.2400000000000001E-5</v>
      </c>
      <c r="AU234" s="2">
        <v>6.9599999999999998E-5</v>
      </c>
      <c r="AV234" s="2">
        <v>1.1E-5</v>
      </c>
      <c r="AW234" s="2">
        <v>2.0100000000000001E-5</v>
      </c>
      <c r="AX234" s="2">
        <v>2.76E-5</v>
      </c>
      <c r="AY234" s="2">
        <v>9.9399999999999997E-6</v>
      </c>
      <c r="AZ234" s="2">
        <v>8.0299999999999998E-7</v>
      </c>
      <c r="BA234" s="2">
        <v>1.7200000000000001E-5</v>
      </c>
      <c r="BB234" s="2">
        <v>5.6200000000000004E-6</v>
      </c>
      <c r="BC234" s="2">
        <v>3.96E-5</v>
      </c>
      <c r="BD234" s="2">
        <v>3.3299999999999998E-7</v>
      </c>
      <c r="BE234" s="2">
        <v>8.7299999999999994E-5</v>
      </c>
      <c r="BF234" s="2">
        <v>3.01E-5</v>
      </c>
      <c r="BG234" s="2">
        <v>7.8499999999999994E-6</v>
      </c>
      <c r="BH234" s="2">
        <v>4.6199999999999998E-6</v>
      </c>
      <c r="BI234" s="2">
        <v>1.73E-5</v>
      </c>
      <c r="BJ234" s="2">
        <v>1.0499999999999999E-5</v>
      </c>
      <c r="BK234" s="2">
        <v>5.2499999999999997E-6</v>
      </c>
      <c r="BL234" s="2">
        <v>3.01E-6</v>
      </c>
      <c r="BM234" s="1">
        <v>8.4399000000000002E-3</v>
      </c>
      <c r="BN234" s="1">
        <v>3.4854E-3</v>
      </c>
      <c r="BO234" s="1">
        <v>1.9331999999999999E-3</v>
      </c>
      <c r="BP234" s="1">
        <v>2.8930000000000002E-3</v>
      </c>
      <c r="BQ234" s="1">
        <v>2.4131000000000001E-3</v>
      </c>
      <c r="BR234" s="1">
        <v>1.3760000000000001E-3</v>
      </c>
      <c r="BS234" s="1">
        <v>6.7867999999999997E-4</v>
      </c>
      <c r="BT234" s="1">
        <v>6.0269E-3</v>
      </c>
      <c r="BU234" s="1">
        <v>3.7472E-3</v>
      </c>
      <c r="BV234" s="1">
        <v>18.244</v>
      </c>
      <c r="BW234" s="1">
        <v>11.837</v>
      </c>
      <c r="BX234" s="1">
        <v>3.4975999999999998</v>
      </c>
      <c r="BY234" s="1">
        <v>0.14348</v>
      </c>
      <c r="BZ234" s="1">
        <v>0.2</v>
      </c>
      <c r="CA234" s="1">
        <v>2</v>
      </c>
      <c r="CB234" s="1">
        <v>8.4109999999999996</v>
      </c>
      <c r="CC234" s="1">
        <v>0.34499999999999997</v>
      </c>
      <c r="CD234" s="1">
        <v>2</v>
      </c>
      <c r="CE234" s="1">
        <v>0</v>
      </c>
      <c r="CF234" s="1">
        <v>0</v>
      </c>
      <c r="CG234" s="1">
        <v>2</v>
      </c>
      <c r="CH234" s="1">
        <v>9</v>
      </c>
      <c r="CI234" s="1">
        <v>44</v>
      </c>
      <c r="CJ234" s="1">
        <v>504.08</v>
      </c>
      <c r="CK234" s="27">
        <v>1</v>
      </c>
      <c r="CL234" s="48">
        <f>K234/(((CG234*3600)+(CH234*60)+CI234)-((CO234*3600)+(CP234*60)+CQ234))</f>
        <v>0.31272309356408873</v>
      </c>
      <c r="CM234" s="9">
        <v>48.8461</v>
      </c>
      <c r="CN234" s="9">
        <v>13.7179</v>
      </c>
      <c r="CO234" s="1">
        <v>0</v>
      </c>
      <c r="CP234" s="1">
        <v>6</v>
      </c>
      <c r="CQ234" s="1">
        <v>28</v>
      </c>
      <c r="DC234" s="27">
        <v>2.839</v>
      </c>
    </row>
    <row r="235" spans="1:107" s="7" customFormat="1">
      <c r="A235" s="72"/>
      <c r="E235" s="4"/>
      <c r="F235" s="4"/>
      <c r="G235" s="4"/>
      <c r="H235" s="4"/>
      <c r="I235" s="7">
        <v>0.19</v>
      </c>
      <c r="J235" s="40" t="s">
        <v>43</v>
      </c>
      <c r="K235" s="7">
        <v>2806.2</v>
      </c>
      <c r="L235" s="7">
        <v>331</v>
      </c>
      <c r="M235" s="60">
        <f t="shared" si="146"/>
        <v>4.7080979284369118</v>
      </c>
      <c r="N235" s="73">
        <v>1.6358999999999999E-2</v>
      </c>
      <c r="O235" s="7">
        <v>5.0276000000000001E-3</v>
      </c>
      <c r="P235" s="7">
        <v>2.4615000000000001E-2</v>
      </c>
      <c r="Q235" s="7">
        <v>1.0055E-2</v>
      </c>
      <c r="R235" s="7">
        <v>2.6346999999999998E-3</v>
      </c>
      <c r="S235" s="7">
        <v>1.5384000000000001E-3</v>
      </c>
      <c r="T235" s="7">
        <v>2.8E-3</v>
      </c>
      <c r="U235" s="7">
        <v>1.6459999999999999E-3</v>
      </c>
      <c r="V235" s="7">
        <v>3.7454999999999998</v>
      </c>
      <c r="W235" s="7">
        <v>5.7221000000000002</v>
      </c>
      <c r="X235" s="60">
        <v>4.7337999999999996</v>
      </c>
      <c r="Y235" s="7">
        <v>0.98829</v>
      </c>
      <c r="Z235" s="7">
        <v>0.21215000000000001</v>
      </c>
      <c r="AA235" s="7">
        <v>0.21384</v>
      </c>
      <c r="AB235" s="7">
        <v>0.21240000000000001</v>
      </c>
      <c r="AC235" s="7">
        <v>1.6808000000000001E-3</v>
      </c>
      <c r="AD235" s="7">
        <v>4.0620999999999999E-3</v>
      </c>
      <c r="AE235" s="7">
        <v>0.21729000000000001</v>
      </c>
      <c r="AF235" s="7">
        <v>2.6005000000000001E-4</v>
      </c>
      <c r="AG235" s="7">
        <v>0.22583</v>
      </c>
      <c r="AH235" s="7">
        <v>2.7792000000000002E-4</v>
      </c>
      <c r="AI235" s="7">
        <v>120</v>
      </c>
      <c r="AJ235" s="7">
        <v>0.35682999999999998</v>
      </c>
      <c r="AK235" s="7">
        <v>0.36173</v>
      </c>
      <c r="AL235" s="7">
        <v>0.36132999999999998</v>
      </c>
      <c r="AM235" s="7">
        <v>4.8976000000000002E-3</v>
      </c>
      <c r="AN235" s="7">
        <v>2.2629999999999998E-3</v>
      </c>
      <c r="AO235" s="7">
        <v>0.40039000000000002</v>
      </c>
      <c r="AP235" s="80">
        <v>1.7099999999999999E-5</v>
      </c>
      <c r="AQ235" s="7">
        <v>0.44922000000000001</v>
      </c>
      <c r="AR235" s="80">
        <v>2.3499999999999999E-5</v>
      </c>
      <c r="AS235" s="7">
        <v>1.3954000000000001E-4</v>
      </c>
      <c r="AT235" s="80">
        <v>6.7399999999999998E-5</v>
      </c>
      <c r="AU235" s="80">
        <v>6.4399999999999993E-5</v>
      </c>
      <c r="AV235" s="80">
        <v>3.4E-5</v>
      </c>
      <c r="AW235" s="80">
        <v>1.13E-5</v>
      </c>
      <c r="AX235" s="80">
        <v>3.54E-6</v>
      </c>
      <c r="AY235" s="80">
        <v>3.3699999999999999E-6</v>
      </c>
      <c r="AZ235" s="80">
        <v>4.5399999999999997E-6</v>
      </c>
      <c r="BA235" s="80">
        <v>1.56E-5</v>
      </c>
      <c r="BB235" s="80">
        <v>2.65E-6</v>
      </c>
      <c r="BC235" s="80">
        <v>2.5299999999999998E-5</v>
      </c>
      <c r="BD235" s="80">
        <v>3.4600000000000001E-5</v>
      </c>
      <c r="BE235" s="7">
        <v>2.0295E-4</v>
      </c>
      <c r="BF235" s="7">
        <v>2.2232E-4</v>
      </c>
      <c r="BG235" s="80">
        <v>5.1900000000000003E-6</v>
      </c>
      <c r="BH235" s="80">
        <v>4.0899999999999998E-6</v>
      </c>
      <c r="BI235" s="80">
        <v>1.1E-5</v>
      </c>
      <c r="BJ235" s="80">
        <v>1.2099999999999999E-5</v>
      </c>
      <c r="BK235" s="80">
        <v>6.19E-6</v>
      </c>
      <c r="BL235" s="80">
        <v>6.2500000000000003E-6</v>
      </c>
      <c r="BM235" s="7">
        <v>7.8562000000000007E-3</v>
      </c>
      <c r="BN235" s="7">
        <v>2.6345000000000001E-3</v>
      </c>
      <c r="BO235" s="7">
        <v>3.0035999999999999E-3</v>
      </c>
      <c r="BP235" s="7">
        <v>3.7907000000000001E-3</v>
      </c>
      <c r="BQ235" s="7">
        <v>3.3971000000000001E-3</v>
      </c>
      <c r="BR235" s="7">
        <v>1.5705999999999999E-3</v>
      </c>
      <c r="BS235" s="7">
        <v>5.5657999999999999E-4</v>
      </c>
      <c r="BT235" s="7">
        <v>4.4590999999999997E-3</v>
      </c>
      <c r="BU235" s="7">
        <v>3.0671000000000001E-3</v>
      </c>
      <c r="BV235" s="7">
        <v>9.3428000000000004</v>
      </c>
      <c r="BW235" s="7">
        <v>6.6577000000000002</v>
      </c>
      <c r="BX235" s="7">
        <v>2.3126000000000002</v>
      </c>
      <c r="BY235" s="7">
        <v>0.28028999999999998</v>
      </c>
      <c r="BZ235" s="7">
        <v>0.1</v>
      </c>
      <c r="CA235" s="7">
        <v>1.5</v>
      </c>
      <c r="CB235" s="7">
        <v>335.02</v>
      </c>
      <c r="CC235" s="7">
        <v>0.377</v>
      </c>
      <c r="CD235" s="7">
        <v>2</v>
      </c>
      <c r="CE235" s="7">
        <v>25</v>
      </c>
      <c r="CF235" s="7">
        <v>0</v>
      </c>
      <c r="CG235" s="7">
        <v>2</v>
      </c>
      <c r="CH235" s="7">
        <v>46</v>
      </c>
      <c r="CI235" s="7">
        <v>15</v>
      </c>
      <c r="CJ235" s="7">
        <v>428.98</v>
      </c>
      <c r="CK235" s="40">
        <v>1</v>
      </c>
      <c r="CL235" s="58">
        <f>K235/(((CG235*3600)+(CH235*60)+CI235)-((CO235*3600)+(CP235*60)+CQ235))</f>
        <v>0.29270887660373418</v>
      </c>
      <c r="CM235" s="7">
        <v>50.4086</v>
      </c>
      <c r="CN235" s="7">
        <v>58.034300000000002</v>
      </c>
      <c r="CO235" s="7">
        <v>0</v>
      </c>
      <c r="CP235" s="7">
        <v>6</v>
      </c>
      <c r="CQ235" s="7">
        <v>28</v>
      </c>
      <c r="CT235" s="40"/>
      <c r="DA235" s="40"/>
      <c r="DC235" s="40">
        <v>-15.925000000000001</v>
      </c>
    </row>
    <row r="236" spans="1:107" s="112" customFormat="1">
      <c r="A236" s="129"/>
      <c r="J236" s="118"/>
      <c r="M236" s="130"/>
      <c r="N236" s="131"/>
      <c r="X236" s="130">
        <f>AVERAGE(X234:X235)</f>
        <v>3.8410500000000001</v>
      </c>
      <c r="Y236" s="130">
        <f>AVERAGE(Y234:Y235)</f>
        <v>0.61416999999999999</v>
      </c>
      <c r="AP236" s="132"/>
      <c r="AR236" s="132"/>
      <c r="AT236" s="132"/>
      <c r="AU236" s="132"/>
      <c r="AV236" s="132"/>
      <c r="AW236" s="132"/>
      <c r="AX236" s="132"/>
      <c r="AY236" s="132"/>
      <c r="AZ236" s="132"/>
      <c r="BA236" s="132"/>
      <c r="BB236" s="132"/>
      <c r="BC236" s="132"/>
      <c r="BD236" s="132"/>
      <c r="BG236" s="132"/>
      <c r="BH236" s="132"/>
      <c r="BI236" s="132"/>
      <c r="BJ236" s="132"/>
      <c r="BK236" s="132"/>
      <c r="BL236" s="132"/>
      <c r="CK236" s="118"/>
      <c r="CL236" s="111"/>
      <c r="CT236" s="118"/>
      <c r="DA236" s="118"/>
      <c r="DC236" s="118"/>
    </row>
    <row r="237" spans="1:107">
      <c r="A237" s="56">
        <v>38745</v>
      </c>
      <c r="B237" s="1">
        <v>-51.7</v>
      </c>
      <c r="C237" s="1">
        <v>56.4</v>
      </c>
      <c r="D237" s="38">
        <v>37</v>
      </c>
      <c r="E237" s="224">
        <v>8.4</v>
      </c>
      <c r="F237" s="224">
        <v>-16.399999999999999</v>
      </c>
      <c r="G237" s="224">
        <v>3.2</v>
      </c>
      <c r="H237" s="222">
        <f>(E237^2+F237^2+G237^2)^0.5</f>
        <v>18.701871564097534</v>
      </c>
      <c r="I237" s="1">
        <v>1.8</v>
      </c>
      <c r="J237" s="27" t="s">
        <v>68</v>
      </c>
      <c r="K237" s="1">
        <v>3636.8</v>
      </c>
      <c r="L237" s="4">
        <v>143.6</v>
      </c>
      <c r="M237" s="44">
        <f t="shared" si="146"/>
        <v>1.3653368285956147</v>
      </c>
      <c r="N237" s="35">
        <v>1.4560999999999999E-2</v>
      </c>
      <c r="O237" s="4">
        <v>5.3575000000000003E-3</v>
      </c>
      <c r="P237" s="1">
        <v>2.1186E-2</v>
      </c>
      <c r="Q237" s="1">
        <v>1.0715000000000001E-2</v>
      </c>
      <c r="R237" s="1">
        <v>3.3289000000000001E-3</v>
      </c>
      <c r="S237" s="1">
        <v>1.9796000000000002E-3</v>
      </c>
      <c r="T237" s="1">
        <v>3.6984000000000001E-3</v>
      </c>
      <c r="U237" s="1">
        <v>2.2090999999999999E-3</v>
      </c>
      <c r="V237" s="1">
        <v>1.794</v>
      </c>
      <c r="W237" s="1">
        <v>1.2851999999999999</v>
      </c>
      <c r="X237" s="44">
        <v>1.5396000000000001</v>
      </c>
      <c r="Y237" s="1">
        <v>0.25441000000000003</v>
      </c>
      <c r="Z237" s="1">
        <v>0.72851999999999995</v>
      </c>
      <c r="AA237" s="1">
        <v>0.73365999999999998</v>
      </c>
      <c r="AB237" s="1">
        <v>0.73241999999999996</v>
      </c>
      <c r="AC237" s="1">
        <v>5.1365999999999998E-3</v>
      </c>
      <c r="AD237" s="1">
        <v>7.0058000000000002E-4</v>
      </c>
      <c r="AE237" s="1">
        <v>0.73729999999999996</v>
      </c>
      <c r="AF237" s="2">
        <v>9.8099999999999999E-5</v>
      </c>
      <c r="AG237" s="1">
        <v>0.76171999999999995</v>
      </c>
      <c r="AH237" s="2">
        <v>6.4300000000000004E-5</v>
      </c>
      <c r="AI237" s="1">
        <v>80</v>
      </c>
      <c r="AJ237" s="1">
        <v>0.40359</v>
      </c>
      <c r="AK237" s="1">
        <v>0.42757000000000001</v>
      </c>
      <c r="AL237" s="1">
        <v>0.41992000000000002</v>
      </c>
      <c r="AM237" s="1">
        <v>2.3973000000000001E-2</v>
      </c>
      <c r="AN237" s="1">
        <v>3.4967000000000002E-3</v>
      </c>
      <c r="AO237" s="1">
        <v>0.43945000000000001</v>
      </c>
      <c r="AP237" s="1">
        <v>7.0111999999999996E-4</v>
      </c>
      <c r="AQ237" s="1">
        <v>0.45898</v>
      </c>
      <c r="AR237" s="1">
        <v>1.9085E-4</v>
      </c>
      <c r="AS237" s="1">
        <v>1.6571000000000001E-4</v>
      </c>
      <c r="AT237" s="1">
        <v>1.4213E-4</v>
      </c>
      <c r="AU237" s="1">
        <v>3.9199999999999999E-3</v>
      </c>
      <c r="AV237" s="1">
        <v>2.7012E-3</v>
      </c>
      <c r="AW237" s="1">
        <v>2.7001E-4</v>
      </c>
      <c r="AX237" s="1">
        <v>3.4323999999999997E-4</v>
      </c>
      <c r="AY237" s="1">
        <v>1.9385E-4</v>
      </c>
      <c r="AZ237" s="1">
        <v>2.0221E-4</v>
      </c>
      <c r="BA237" s="2">
        <v>8.3200000000000003E-5</v>
      </c>
      <c r="BB237" s="2">
        <v>8.6899999999999998E-5</v>
      </c>
      <c r="BC237" s="1">
        <v>7.4162000000000002E-4</v>
      </c>
      <c r="BD237" s="1">
        <v>4.7263999999999997E-4</v>
      </c>
      <c r="BE237" s="1">
        <v>6.2903999999999998E-3</v>
      </c>
      <c r="BF237" s="1">
        <v>6.4840000000000002E-3</v>
      </c>
      <c r="BG237" s="1">
        <v>6.3562000000000004E-4</v>
      </c>
      <c r="BH237" s="1">
        <v>3.6622E-4</v>
      </c>
      <c r="BI237" s="1">
        <v>1.3464999999999999E-4</v>
      </c>
      <c r="BJ237" s="1">
        <v>1.4655000000000001E-4</v>
      </c>
      <c r="BK237" s="2">
        <v>7.3399999999999995E-5</v>
      </c>
      <c r="BL237" s="1">
        <v>1.3200000000000001E-4</v>
      </c>
      <c r="BM237" s="1">
        <v>3.297E-3</v>
      </c>
      <c r="BN237" s="1">
        <v>2.2648E-3</v>
      </c>
      <c r="BO237" s="1">
        <v>2.5436E-3</v>
      </c>
      <c r="BP237" s="1">
        <v>3.5054000000000001E-3</v>
      </c>
      <c r="BQ237" s="1">
        <v>3.0244999999999998E-3</v>
      </c>
      <c r="BR237" s="1">
        <v>1.7719999999999999E-3</v>
      </c>
      <c r="BS237" s="1">
        <v>6.8008999999999995E-4</v>
      </c>
      <c r="BT237" s="1">
        <v>2.7255999999999998E-4</v>
      </c>
      <c r="BU237" s="1">
        <v>2.8755999999999999E-3</v>
      </c>
      <c r="BV237" s="1">
        <v>6.3642000000000003</v>
      </c>
      <c r="BW237" s="1">
        <v>4.9683000000000002</v>
      </c>
      <c r="BX237" s="1">
        <v>1.0901000000000001</v>
      </c>
      <c r="BY237" s="1">
        <v>0.25051000000000001</v>
      </c>
      <c r="BZ237" s="1">
        <v>0.5</v>
      </c>
      <c r="CA237" s="1">
        <v>1.5</v>
      </c>
      <c r="CB237" s="1">
        <v>143.52000000000001</v>
      </c>
      <c r="CC237" s="1">
        <v>0.34799999999999998</v>
      </c>
      <c r="CD237" s="1">
        <v>6</v>
      </c>
      <c r="CE237" s="1">
        <v>40</v>
      </c>
      <c r="CF237" s="1">
        <v>0</v>
      </c>
      <c r="CG237" s="1">
        <v>6</v>
      </c>
      <c r="CH237" s="1">
        <v>59</v>
      </c>
      <c r="CI237" s="1">
        <v>36</v>
      </c>
      <c r="CJ237" s="1">
        <v>210.2</v>
      </c>
      <c r="CK237" s="27">
        <v>1</v>
      </c>
      <c r="CL237" s="9">
        <f>K237/(((CG237*3600)+(CH237*60)+CI237)-((CO237*3600)+(CP237*60)+CQ237))</f>
        <v>0.2945254292193068</v>
      </c>
      <c r="CM237" s="9">
        <v>-28.621120000000001</v>
      </c>
      <c r="CN237" s="9">
        <v>25.235230000000001</v>
      </c>
      <c r="CO237" s="1">
        <v>3</v>
      </c>
      <c r="CP237" s="1">
        <v>33</v>
      </c>
      <c r="CQ237" s="1">
        <v>48</v>
      </c>
    </row>
    <row r="238" spans="1:107" s="7" customFormat="1">
      <c r="A238" s="72"/>
      <c r="I238" s="7">
        <v>1.8</v>
      </c>
      <c r="J238" s="40" t="s">
        <v>59</v>
      </c>
      <c r="K238" s="7">
        <v>3720.9</v>
      </c>
      <c r="L238" s="7">
        <v>169.8</v>
      </c>
      <c r="M238" s="60">
        <f t="shared" si="146"/>
        <v>2.2382380589999551</v>
      </c>
      <c r="N238" s="73">
        <v>5.2414000000000002E-2</v>
      </c>
      <c r="O238" s="7">
        <v>7.3435000000000002E-3</v>
      </c>
      <c r="P238" s="7">
        <v>8.7329000000000004E-2</v>
      </c>
      <c r="Q238" s="7">
        <v>1.4687E-2</v>
      </c>
      <c r="R238" s="7">
        <v>5.7492000000000003E-3</v>
      </c>
      <c r="S238" s="7">
        <v>3.4567999999999999E-3</v>
      </c>
      <c r="T238" s="7">
        <v>8.3014999999999999E-3</v>
      </c>
      <c r="U238" s="7">
        <v>4.9077000000000001E-3</v>
      </c>
      <c r="V238" s="7">
        <v>2.5059</v>
      </c>
      <c r="W238" s="7">
        <v>1.8141</v>
      </c>
      <c r="X238" s="60">
        <v>2.16</v>
      </c>
      <c r="Y238" s="7">
        <v>0.34591</v>
      </c>
      <c r="Z238" s="7">
        <v>0.44664999999999999</v>
      </c>
      <c r="AA238" s="7">
        <v>0.44696000000000002</v>
      </c>
      <c r="AB238" s="7">
        <v>0.44678000000000001</v>
      </c>
      <c r="AC238" s="7">
        <v>3.1031E-4</v>
      </c>
      <c r="AD238" s="7">
        <v>4.4699999999999997E-2</v>
      </c>
      <c r="AE238" s="7">
        <v>0.46143000000000001</v>
      </c>
      <c r="AF238" s="7">
        <v>2.9499999999999999E-3</v>
      </c>
      <c r="AG238" s="7">
        <v>0.47363</v>
      </c>
      <c r="AH238" s="7">
        <v>2.4924999999999999E-3</v>
      </c>
      <c r="AI238" s="7">
        <v>120</v>
      </c>
      <c r="AJ238" s="7">
        <v>0.63422000000000001</v>
      </c>
      <c r="AK238" s="7">
        <v>0.64502000000000004</v>
      </c>
      <c r="AL238" s="7">
        <v>0.63965000000000005</v>
      </c>
      <c r="AM238" s="7">
        <v>1.0806E-2</v>
      </c>
      <c r="AN238" s="7">
        <v>9.1681999999999996E-3</v>
      </c>
      <c r="AO238" s="7">
        <v>0.65429999999999999</v>
      </c>
      <c r="AP238" s="7">
        <v>1.1599E-3</v>
      </c>
      <c r="AQ238" s="7">
        <v>0.69823999999999997</v>
      </c>
      <c r="AR238" s="7">
        <v>9.5733000000000005E-4</v>
      </c>
      <c r="AS238" s="7">
        <v>4.1507000000000002E-4</v>
      </c>
      <c r="AT238" s="7">
        <v>4.6422999999999999E-4</v>
      </c>
      <c r="AU238" s="7">
        <v>5.2069999999999998E-3</v>
      </c>
      <c r="AV238" s="7">
        <v>1.1094000000000001E-4</v>
      </c>
      <c r="AW238" s="7">
        <v>1.7876999999999999E-3</v>
      </c>
      <c r="AX238" s="7">
        <v>7.5067000000000005E-4</v>
      </c>
      <c r="AY238" s="7">
        <v>1.6379E-4</v>
      </c>
      <c r="AZ238" s="7">
        <v>1.5966999999999999E-4</v>
      </c>
      <c r="BA238" s="80">
        <v>6.3600000000000001E-5</v>
      </c>
      <c r="BB238" s="80">
        <v>8.1899999999999999E-5</v>
      </c>
      <c r="BC238" s="7">
        <v>7.1526000000000001E-4</v>
      </c>
      <c r="BD238" s="7">
        <v>1.2581000000000001E-3</v>
      </c>
      <c r="BE238" s="7">
        <v>2.2211999999999999E-2</v>
      </c>
      <c r="BF238" s="7">
        <v>2.6179000000000001E-2</v>
      </c>
      <c r="BG238" s="7">
        <v>1.2631999999999999E-3</v>
      </c>
      <c r="BH238" s="7">
        <v>9.9756999999999992E-4</v>
      </c>
      <c r="BI238" s="7">
        <v>6.2135000000000001E-4</v>
      </c>
      <c r="BJ238" s="7">
        <v>5.3841000000000002E-4</v>
      </c>
      <c r="BK238" s="7">
        <v>3.0629000000000002E-4</v>
      </c>
      <c r="BL238" s="7">
        <v>2.8917999999999999E-4</v>
      </c>
      <c r="BM238" s="7">
        <v>5.1908000000000003E-2</v>
      </c>
      <c r="BN238" s="7">
        <v>2.8187E-2</v>
      </c>
      <c r="BO238" s="7">
        <v>1.6788000000000001E-2</v>
      </c>
      <c r="BP238" s="7">
        <v>3.3263000000000001E-2</v>
      </c>
      <c r="BQ238" s="7">
        <v>2.5026E-2</v>
      </c>
      <c r="BR238" s="7">
        <v>2.9857999999999999E-2</v>
      </c>
      <c r="BS238" s="7">
        <v>1.1649E-2</v>
      </c>
      <c r="BT238" s="7">
        <v>2.6882E-2</v>
      </c>
      <c r="BU238" s="7">
        <v>4.1061E-2</v>
      </c>
      <c r="BV238" s="7">
        <v>15.19</v>
      </c>
      <c r="BW238" s="7">
        <v>9.4834999999999994</v>
      </c>
      <c r="BX238" s="7">
        <v>2.0741999999999998</v>
      </c>
      <c r="BY238" s="7">
        <v>0.30403000000000002</v>
      </c>
      <c r="BZ238" s="7">
        <v>0.5</v>
      </c>
      <c r="CA238" s="7">
        <v>2</v>
      </c>
      <c r="CB238" s="7">
        <v>171.17</v>
      </c>
      <c r="CC238" s="7">
        <v>0.34399999999999997</v>
      </c>
      <c r="CD238" s="7">
        <v>6</v>
      </c>
      <c r="CE238" s="7">
        <v>50</v>
      </c>
      <c r="CF238" s="7">
        <v>0</v>
      </c>
      <c r="CG238" s="7">
        <v>7</v>
      </c>
      <c r="CH238" s="7">
        <v>4</v>
      </c>
      <c r="CI238" s="7">
        <v>1</v>
      </c>
      <c r="CJ238" s="7">
        <v>372.24</v>
      </c>
      <c r="CK238" s="40">
        <v>1</v>
      </c>
      <c r="CL238" s="58">
        <f>K238/(((CG238*3600)+(CH238*60)+CI238)-((CO238*3600)+(CP238*60)+CQ238))</f>
        <v>0.29500515341314515</v>
      </c>
      <c r="CM238" s="58">
        <v>-19.010860000000001</v>
      </c>
      <c r="CN238" s="58">
        <v>47.305019999999999</v>
      </c>
      <c r="CO238" s="7">
        <v>3</v>
      </c>
      <c r="CP238" s="7">
        <v>33</v>
      </c>
      <c r="CQ238" s="7">
        <v>48</v>
      </c>
      <c r="CT238" s="40"/>
      <c r="DA238" s="40"/>
      <c r="DC238" s="40"/>
    </row>
    <row r="239" spans="1:107" s="112" customFormat="1">
      <c r="A239" s="129"/>
      <c r="J239" s="118"/>
      <c r="M239" s="130"/>
      <c r="N239" s="131"/>
      <c r="X239" s="130">
        <f>AVERAGE(X237:X238)</f>
        <v>1.8498000000000001</v>
      </c>
      <c r="Y239" s="130">
        <f>AVERAGE(Y237:Y238)</f>
        <v>0.30015999999999998</v>
      </c>
      <c r="BA239" s="132"/>
      <c r="BB239" s="132"/>
      <c r="CK239" s="118"/>
      <c r="CL239" s="111"/>
      <c r="CM239" s="111"/>
      <c r="CN239" s="111"/>
      <c r="CT239" s="118"/>
      <c r="DA239" s="118"/>
      <c r="DC239" s="118"/>
    </row>
    <row r="240" spans="1:107">
      <c r="D240" s="4"/>
      <c r="E240" s="4"/>
      <c r="F240" s="4"/>
      <c r="G240" s="4"/>
      <c r="H240" s="4"/>
      <c r="I240" s="4"/>
      <c r="M240" s="44" t="s">
        <v>116</v>
      </c>
      <c r="CL240" s="1" t="s">
        <v>111</v>
      </c>
    </row>
    <row r="241" spans="2:13">
      <c r="D241" s="4"/>
      <c r="E241" s="4"/>
      <c r="F241" s="4"/>
      <c r="G241" s="4"/>
      <c r="H241" s="4"/>
      <c r="I241" s="4"/>
      <c r="M241" s="44" t="s">
        <v>111</v>
      </c>
    </row>
    <row r="242" spans="2:13">
      <c r="B242" s="4"/>
      <c r="D242" s="4"/>
      <c r="E242" s="4"/>
      <c r="F242" s="4"/>
      <c r="G242" s="4"/>
      <c r="H242" s="4"/>
      <c r="I242" s="4"/>
    </row>
    <row r="243" spans="2:13">
      <c r="B243" s="4"/>
      <c r="D243" s="4"/>
      <c r="E243" s="38"/>
      <c r="F243" s="38"/>
      <c r="G243" s="38"/>
      <c r="H243" s="38"/>
      <c r="I243" s="4"/>
    </row>
    <row r="244" spans="2:13">
      <c r="B244" s="9"/>
      <c r="D244" s="4"/>
      <c r="E244" s="4"/>
      <c r="F244" s="4"/>
      <c r="G244" s="4"/>
      <c r="H244" s="4"/>
      <c r="I244" s="4"/>
    </row>
    <row r="245" spans="2:13">
      <c r="B245" s="9"/>
      <c r="D245" s="4"/>
      <c r="E245" s="4"/>
      <c r="F245" s="4"/>
      <c r="G245" s="4"/>
      <c r="H245" s="4"/>
      <c r="I245" s="4"/>
    </row>
    <row r="246" spans="2:13">
      <c r="B246" s="9"/>
      <c r="D246" s="4"/>
      <c r="E246" s="4"/>
      <c r="F246" s="4"/>
      <c r="G246" s="4"/>
      <c r="H246" s="4"/>
      <c r="I246" s="4"/>
    </row>
    <row r="247" spans="2:13">
      <c r="B247" s="95"/>
      <c r="D247" s="4"/>
      <c r="E247" s="4"/>
      <c r="F247" s="4"/>
      <c r="G247" s="4"/>
      <c r="H247" s="4"/>
      <c r="I247" s="4"/>
    </row>
    <row r="248" spans="2:13">
      <c r="B248" s="4"/>
      <c r="D248" s="4"/>
      <c r="E248" s="4"/>
      <c r="F248" s="4"/>
      <c r="G248" s="4"/>
      <c r="H248" s="4"/>
      <c r="I248" s="4"/>
    </row>
    <row r="249" spans="2:13">
      <c r="B249" s="4"/>
      <c r="D249" s="4"/>
      <c r="E249" s="4"/>
      <c r="F249" s="4"/>
      <c r="G249" s="4"/>
      <c r="H249" s="4"/>
      <c r="I249" s="4"/>
    </row>
    <row r="250" spans="2:13">
      <c r="B250" s="4"/>
      <c r="D250" s="4"/>
      <c r="E250" s="4"/>
      <c r="F250" s="4"/>
      <c r="G250" s="4"/>
      <c r="H250" s="4"/>
      <c r="I250" s="4"/>
    </row>
    <row r="251" spans="2:13">
      <c r="B251" s="9"/>
      <c r="D251" s="4"/>
      <c r="E251" s="4"/>
      <c r="F251" s="4"/>
      <c r="G251" s="4"/>
      <c r="H251" s="4"/>
      <c r="I251" s="4"/>
    </row>
    <row r="252" spans="2:13">
      <c r="B252" s="95"/>
      <c r="D252" s="4"/>
      <c r="E252" s="4"/>
      <c r="F252" s="4"/>
      <c r="G252" s="4"/>
      <c r="H252" s="4"/>
      <c r="I252" s="4"/>
    </row>
    <row r="253" spans="2:13">
      <c r="B253" s="9"/>
      <c r="D253" s="4"/>
      <c r="E253" s="4"/>
      <c r="F253" s="4"/>
      <c r="G253" s="4"/>
      <c r="H253" s="4"/>
      <c r="I253" s="4"/>
    </row>
    <row r="254" spans="2:13">
      <c r="B254" s="95"/>
      <c r="D254" s="4"/>
      <c r="E254" s="4"/>
      <c r="F254" s="4"/>
      <c r="G254" s="4"/>
      <c r="H254" s="4"/>
      <c r="I254" s="4"/>
    </row>
    <row r="255" spans="2:13">
      <c r="B255" s="95"/>
      <c r="D255" s="4"/>
      <c r="E255" s="4"/>
      <c r="F255" s="4"/>
      <c r="G255" s="4"/>
      <c r="H255" s="4"/>
      <c r="I255" s="4"/>
    </row>
    <row r="256" spans="2:13">
      <c r="B256" s="95"/>
      <c r="D256" s="4"/>
      <c r="E256" s="4"/>
      <c r="F256" s="4"/>
      <c r="G256" s="4"/>
      <c r="H256" s="4"/>
      <c r="I256" s="4"/>
    </row>
    <row r="257" spans="2:9">
      <c r="B257" s="95"/>
      <c r="D257" s="4"/>
      <c r="E257" s="4"/>
      <c r="F257" s="4"/>
      <c r="G257" s="4"/>
      <c r="H257" s="4"/>
      <c r="I257" s="4"/>
    </row>
    <row r="258" spans="2:9">
      <c r="B258" s="95"/>
      <c r="D258" s="4"/>
      <c r="E258" s="4"/>
      <c r="F258" s="4"/>
      <c r="G258" s="4"/>
      <c r="H258" s="4"/>
      <c r="I258" s="4"/>
    </row>
    <row r="259" spans="2:9">
      <c r="B259" s="95"/>
      <c r="D259" s="4"/>
      <c r="E259" s="4"/>
      <c r="F259" s="4"/>
      <c r="G259" s="4"/>
      <c r="H259" s="4"/>
      <c r="I259" s="4"/>
    </row>
    <row r="260" spans="2:9">
      <c r="B260" s="95"/>
      <c r="D260" s="4"/>
      <c r="E260" s="4"/>
      <c r="F260" s="4"/>
      <c r="G260" s="4"/>
      <c r="H260" s="4"/>
      <c r="I260" s="4"/>
    </row>
    <row r="261" spans="2:9">
      <c r="B261" s="95"/>
      <c r="D261" s="4"/>
      <c r="E261" s="4"/>
      <c r="F261" s="4"/>
      <c r="G261" s="4"/>
      <c r="H261" s="4"/>
      <c r="I261" s="4"/>
    </row>
    <row r="262" spans="2:9">
      <c r="B262" s="95"/>
      <c r="D262" s="4"/>
      <c r="E262" s="4"/>
      <c r="F262" s="4"/>
      <c r="G262" s="4"/>
      <c r="H262" s="4"/>
      <c r="I262" s="4"/>
    </row>
    <row r="263" spans="2:9">
      <c r="B263" s="4"/>
      <c r="D263" s="4"/>
      <c r="E263" s="4"/>
      <c r="F263" s="4"/>
      <c r="G263" s="4"/>
      <c r="H263" s="4"/>
      <c r="I263" s="4"/>
    </row>
    <row r="264" spans="2:9">
      <c r="B264" s="95"/>
      <c r="D264" s="4"/>
      <c r="E264" s="4"/>
      <c r="F264" s="4"/>
      <c r="G264" s="4"/>
      <c r="H264" s="4"/>
      <c r="I264" s="4"/>
    </row>
    <row r="265" spans="2:9">
      <c r="B265" s="95"/>
      <c r="D265" s="4"/>
      <c r="E265" s="4"/>
      <c r="F265" s="4"/>
      <c r="G265" s="4"/>
      <c r="H265" s="4"/>
      <c r="I265" s="4"/>
    </row>
    <row r="266" spans="2:9">
      <c r="B266" s="95"/>
      <c r="D266" s="4"/>
      <c r="E266" s="4"/>
      <c r="F266" s="4"/>
      <c r="G266" s="4"/>
      <c r="H266" s="4"/>
      <c r="I266" s="4"/>
    </row>
    <row r="267" spans="2:9">
      <c r="B267" s="95"/>
      <c r="D267" s="4"/>
      <c r="E267" s="4"/>
      <c r="F267" s="4"/>
      <c r="G267" s="4"/>
      <c r="H267" s="4"/>
      <c r="I267" s="4"/>
    </row>
    <row r="268" spans="2:9">
      <c r="B268" s="95"/>
      <c r="D268" s="4"/>
      <c r="E268" s="4"/>
      <c r="F268" s="4"/>
      <c r="G268" s="4"/>
      <c r="H268" s="4"/>
      <c r="I268" s="4"/>
    </row>
    <row r="269" spans="2:9">
      <c r="B269" s="95"/>
      <c r="D269" s="4"/>
      <c r="E269" s="4"/>
      <c r="F269" s="4"/>
      <c r="G269" s="4"/>
      <c r="H269" s="4"/>
      <c r="I269" s="4"/>
    </row>
    <row r="270" spans="2:9">
      <c r="B270" s="4"/>
      <c r="D270" s="4"/>
      <c r="E270" s="4"/>
      <c r="F270" s="4"/>
      <c r="G270" s="4"/>
      <c r="H270" s="4"/>
      <c r="I270" s="4"/>
    </row>
    <row r="271" spans="2:9">
      <c r="B271" s="4"/>
      <c r="D271" s="4"/>
      <c r="E271" s="4"/>
      <c r="F271" s="4"/>
      <c r="G271" s="4"/>
      <c r="H271" s="4"/>
      <c r="I271" s="4"/>
    </row>
    <row r="272" spans="2:9">
      <c r="B272" s="4"/>
      <c r="D272" s="4"/>
      <c r="E272" s="4"/>
      <c r="F272" s="4"/>
      <c r="G272" s="4"/>
      <c r="H272" s="4"/>
      <c r="I272" s="4"/>
    </row>
    <row r="273" spans="2:9">
      <c r="B273" s="4"/>
      <c r="D273" s="4"/>
      <c r="E273" s="4"/>
      <c r="F273" s="4"/>
      <c r="G273" s="4"/>
      <c r="H273" s="4"/>
      <c r="I273" s="4"/>
    </row>
    <row r="274" spans="2:9">
      <c r="B274" s="4"/>
      <c r="D274" s="4"/>
      <c r="E274" s="4"/>
      <c r="F274" s="4"/>
      <c r="G274" s="4"/>
      <c r="H274" s="4"/>
      <c r="I274" s="4"/>
    </row>
    <row r="275" spans="2:9">
      <c r="B275" s="4"/>
      <c r="D275" s="4"/>
      <c r="E275" s="4"/>
      <c r="F275" s="4"/>
      <c r="G275" s="4"/>
      <c r="H275" s="4"/>
      <c r="I275" s="4"/>
    </row>
    <row r="276" spans="2:9">
      <c r="B276" s="4"/>
      <c r="D276" s="4"/>
      <c r="E276" s="4"/>
      <c r="F276" s="4"/>
      <c r="G276" s="4"/>
      <c r="H276" s="4"/>
      <c r="I276" s="4"/>
    </row>
    <row r="277" spans="2:9">
      <c r="B277" s="4"/>
      <c r="D277" s="4"/>
      <c r="E277" s="4"/>
      <c r="F277" s="4"/>
      <c r="G277" s="4"/>
      <c r="H277" s="4"/>
      <c r="I277" s="4"/>
    </row>
    <row r="278" spans="2:9">
      <c r="B278" s="4"/>
      <c r="D278" s="4"/>
      <c r="E278" s="4"/>
      <c r="F278" s="4"/>
      <c r="G278" s="4"/>
      <c r="H278" s="4"/>
      <c r="I278" s="4"/>
    </row>
    <row r="279" spans="2:9">
      <c r="D279" s="4"/>
      <c r="E279" s="4"/>
      <c r="F279" s="4"/>
      <c r="G279" s="4"/>
      <c r="H279" s="4"/>
      <c r="I279" s="4"/>
    </row>
    <row r="280" spans="2:9">
      <c r="D280" s="4"/>
      <c r="E280" s="4"/>
      <c r="F280" s="4"/>
      <c r="G280" s="4"/>
      <c r="H280" s="4"/>
      <c r="I280" s="4"/>
    </row>
    <row r="281" spans="2:9">
      <c r="D281" s="4"/>
      <c r="E281" s="4"/>
      <c r="F281" s="4"/>
      <c r="G281" s="4"/>
      <c r="H281" s="4"/>
      <c r="I281" s="4"/>
    </row>
    <row r="282" spans="2:9">
      <c r="D282" s="4"/>
      <c r="E282" s="4"/>
      <c r="F282" s="4"/>
      <c r="G282" s="4"/>
      <c r="H282" s="4"/>
      <c r="I282" s="4"/>
    </row>
    <row r="283" spans="2:9">
      <c r="D283" s="4"/>
      <c r="E283" s="4"/>
      <c r="F283" s="4"/>
      <c r="G283" s="4"/>
      <c r="H283" s="4"/>
      <c r="I283" s="4"/>
    </row>
    <row r="284" spans="2:9">
      <c r="D284" s="4"/>
      <c r="E284" s="4"/>
      <c r="F284" s="4"/>
      <c r="G284" s="4"/>
      <c r="H284" s="4"/>
      <c r="I284" s="4"/>
    </row>
    <row r="285" spans="2:9">
      <c r="D285" s="4"/>
      <c r="E285" s="4"/>
      <c r="F285" s="4"/>
      <c r="G285" s="4"/>
      <c r="H285" s="4"/>
      <c r="I285" s="4"/>
    </row>
    <row r="286" spans="2:9">
      <c r="D286" s="4"/>
      <c r="E286" s="4"/>
      <c r="F286" s="4"/>
      <c r="G286" s="4"/>
      <c r="H286" s="4"/>
      <c r="I286" s="4"/>
    </row>
    <row r="287" spans="2:9">
      <c r="D287" s="4"/>
      <c r="E287" s="4"/>
      <c r="F287" s="4"/>
      <c r="G287" s="4"/>
      <c r="H287" s="4"/>
      <c r="I287" s="4"/>
    </row>
    <row r="288" spans="2:9">
      <c r="D288" s="4"/>
      <c r="E288" s="4"/>
      <c r="F288" s="4"/>
      <c r="G288" s="4"/>
      <c r="H288" s="4"/>
      <c r="I288" s="4"/>
    </row>
    <row r="289" spans="4:9">
      <c r="D289" s="4"/>
      <c r="E289" s="4"/>
      <c r="F289" s="4"/>
      <c r="G289" s="4"/>
      <c r="H289" s="4"/>
      <c r="I289" s="4"/>
    </row>
    <row r="290" spans="4:9">
      <c r="D290" s="4"/>
      <c r="E290" s="4"/>
      <c r="F290" s="4"/>
      <c r="G290" s="4"/>
      <c r="H290" s="4"/>
      <c r="I290" s="4"/>
    </row>
    <row r="291" spans="4:9">
      <c r="D291" s="4"/>
      <c r="E291" s="4"/>
      <c r="F291" s="4"/>
      <c r="G291" s="4"/>
      <c r="H291" s="4"/>
      <c r="I291" s="4"/>
    </row>
    <row r="292" spans="4:9">
      <c r="D292" s="4"/>
      <c r="E292" s="4"/>
      <c r="F292" s="4"/>
      <c r="G292" s="4"/>
      <c r="H292" s="4"/>
      <c r="I292" s="4"/>
    </row>
    <row r="293" spans="4:9">
      <c r="D293" s="4"/>
      <c r="E293" s="4"/>
      <c r="F293" s="4"/>
      <c r="G293" s="4"/>
      <c r="H293" s="4"/>
      <c r="I293" s="4"/>
    </row>
    <row r="294" spans="4:9">
      <c r="D294" s="4"/>
      <c r="E294" s="4"/>
      <c r="F294" s="4"/>
      <c r="G294" s="4"/>
      <c r="H294" s="4"/>
      <c r="I294" s="4"/>
    </row>
    <row r="295" spans="4:9">
      <c r="D295" s="4"/>
      <c r="E295" s="4"/>
      <c r="F295" s="4"/>
      <c r="G295" s="4"/>
      <c r="H295" s="4"/>
      <c r="I295" s="4"/>
    </row>
    <row r="296" spans="4:9">
      <c r="D296" s="4"/>
      <c r="E296" s="4"/>
      <c r="F296" s="4"/>
      <c r="G296" s="4"/>
      <c r="H296" s="4"/>
      <c r="I296" s="4"/>
    </row>
    <row r="297" spans="4:9">
      <c r="D297" s="4"/>
      <c r="E297" s="4"/>
      <c r="F297" s="4"/>
      <c r="G297" s="4"/>
      <c r="H297" s="4"/>
      <c r="I297" s="4"/>
    </row>
    <row r="298" spans="4:9">
      <c r="D298" s="4"/>
      <c r="E298" s="4"/>
      <c r="F298" s="4"/>
      <c r="G298" s="4"/>
      <c r="H298" s="4"/>
      <c r="I298" s="4"/>
    </row>
    <row r="299" spans="4:9">
      <c r="D299" s="4"/>
      <c r="E299" s="4"/>
      <c r="F299" s="4"/>
      <c r="G299" s="4"/>
      <c r="H299" s="4"/>
      <c r="I299" s="4"/>
    </row>
    <row r="300" spans="4:9">
      <c r="D300" s="4"/>
      <c r="E300" s="4"/>
      <c r="F300" s="4"/>
      <c r="G300" s="4"/>
      <c r="H300" s="4"/>
      <c r="I300" s="4"/>
    </row>
    <row r="301" spans="4:9">
      <c r="D301" s="4"/>
      <c r="E301" s="4"/>
      <c r="F301" s="4"/>
      <c r="G301" s="4"/>
      <c r="H301" s="4"/>
      <c r="I301" s="4"/>
    </row>
    <row r="302" spans="4:9">
      <c r="D302" s="4"/>
      <c r="E302" s="4"/>
      <c r="F302" s="4"/>
      <c r="G302" s="4"/>
      <c r="H302" s="4"/>
      <c r="I302" s="4"/>
    </row>
    <row r="303" spans="4:9">
      <c r="D303" s="4"/>
      <c r="E303" s="4"/>
      <c r="F303" s="4"/>
      <c r="G303" s="4"/>
      <c r="H303" s="4"/>
      <c r="I303" s="4"/>
    </row>
    <row r="304" spans="4:9">
      <c r="D304" s="4"/>
      <c r="E304" s="4"/>
      <c r="F304" s="4"/>
      <c r="G304" s="4"/>
      <c r="H304" s="4"/>
      <c r="I304" s="4"/>
    </row>
    <row r="305" spans="4:9">
      <c r="D305" s="4"/>
      <c r="E305" s="4"/>
      <c r="F305" s="4"/>
      <c r="G305" s="4"/>
      <c r="H305" s="4"/>
      <c r="I305" s="4"/>
    </row>
    <row r="306" spans="4:9">
      <c r="D306" s="4"/>
      <c r="E306" s="4"/>
      <c r="F306" s="4"/>
      <c r="G306" s="4"/>
      <c r="H306" s="4"/>
      <c r="I306" s="4"/>
    </row>
    <row r="307" spans="4:9">
      <c r="D307" s="4"/>
      <c r="E307" s="4"/>
      <c r="F307" s="4"/>
      <c r="G307" s="4"/>
      <c r="H307" s="4"/>
      <c r="I307" s="4"/>
    </row>
    <row r="308" spans="4:9">
      <c r="D308" s="4"/>
      <c r="E308" s="4"/>
      <c r="F308" s="4"/>
      <c r="G308" s="4"/>
      <c r="H308" s="4"/>
      <c r="I308" s="4"/>
    </row>
    <row r="309" spans="4:9">
      <c r="D309" s="4"/>
      <c r="E309" s="4"/>
      <c r="F309" s="4"/>
      <c r="G309" s="4"/>
      <c r="H309" s="4"/>
      <c r="I309" s="4"/>
    </row>
    <row r="310" spans="4:9">
      <c r="D310" s="4"/>
      <c r="E310" s="4"/>
      <c r="F310" s="4"/>
      <c r="G310" s="4"/>
      <c r="H310" s="4"/>
      <c r="I310" s="4"/>
    </row>
    <row r="311" spans="4:9">
      <c r="D311" s="4"/>
      <c r="E311" s="4"/>
      <c r="F311" s="4"/>
      <c r="G311" s="4"/>
      <c r="H311" s="4"/>
      <c r="I311" s="4"/>
    </row>
    <row r="312" spans="4:9">
      <c r="D312" s="4"/>
      <c r="E312" s="4"/>
      <c r="F312" s="4"/>
      <c r="G312" s="4"/>
      <c r="H312" s="4"/>
      <c r="I312" s="4"/>
    </row>
    <row r="313" spans="4:9">
      <c r="D313" s="4"/>
      <c r="E313" s="4"/>
      <c r="F313" s="4"/>
      <c r="G313" s="4"/>
      <c r="H313" s="4"/>
      <c r="I313" s="4"/>
    </row>
    <row r="314" spans="4:9">
      <c r="D314" s="4"/>
      <c r="E314" s="4"/>
      <c r="F314" s="4"/>
      <c r="G314" s="4"/>
      <c r="H314" s="4"/>
      <c r="I314" s="4"/>
    </row>
    <row r="315" spans="4:9">
      <c r="D315" s="4"/>
      <c r="E315" s="4"/>
      <c r="F315" s="4"/>
      <c r="G315" s="4"/>
      <c r="H315" s="4"/>
      <c r="I315" s="4"/>
    </row>
    <row r="316" spans="4:9">
      <c r="D316" s="4"/>
      <c r="E316" s="4"/>
      <c r="F316" s="4"/>
      <c r="G316" s="4"/>
      <c r="H316" s="4"/>
      <c r="I316" s="4"/>
    </row>
    <row r="317" spans="4:9">
      <c r="D317" s="4"/>
      <c r="E317" s="4"/>
      <c r="F317" s="4"/>
      <c r="G317" s="4"/>
      <c r="H317" s="4"/>
      <c r="I317" s="4"/>
    </row>
    <row r="318" spans="4:9">
      <c r="D318" s="4"/>
      <c r="E318" s="4"/>
      <c r="F318" s="4"/>
      <c r="G318" s="4"/>
      <c r="H318" s="4"/>
      <c r="I318" s="4"/>
    </row>
    <row r="319" spans="4:9">
      <c r="D319" s="4"/>
      <c r="E319" s="4"/>
      <c r="F319" s="4"/>
      <c r="G319" s="4"/>
      <c r="H319" s="4"/>
      <c r="I319" s="4"/>
    </row>
    <row r="320" spans="4:9">
      <c r="D320" s="4"/>
      <c r="E320" s="4"/>
      <c r="F320" s="4"/>
      <c r="G320" s="4"/>
      <c r="H320" s="4"/>
      <c r="I320" s="4"/>
    </row>
    <row r="321" spans="4:9">
      <c r="D321" s="4"/>
      <c r="E321" s="4"/>
      <c r="F321" s="4"/>
      <c r="G321" s="4"/>
      <c r="H321" s="4"/>
      <c r="I321" s="4"/>
    </row>
    <row r="322" spans="4:9">
      <c r="D322" s="4"/>
      <c r="E322" s="4"/>
      <c r="F322" s="4"/>
      <c r="G322" s="4"/>
      <c r="H322" s="4"/>
      <c r="I322" s="4"/>
    </row>
    <row r="323" spans="4:9">
      <c r="D323" s="4"/>
      <c r="E323" s="4"/>
      <c r="F323" s="4"/>
      <c r="G323" s="4"/>
      <c r="H323" s="4"/>
      <c r="I323" s="4"/>
    </row>
    <row r="324" spans="4:9">
      <c r="D324" s="4"/>
      <c r="E324" s="4"/>
      <c r="F324" s="4"/>
      <c r="G324" s="4"/>
      <c r="H324" s="4"/>
      <c r="I324" s="4"/>
    </row>
    <row r="325" spans="4:9">
      <c r="D325" s="4"/>
      <c r="E325" s="4"/>
      <c r="F325" s="4"/>
      <c r="G325" s="4"/>
      <c r="H325" s="4"/>
      <c r="I325" s="4"/>
    </row>
    <row r="326" spans="4:9">
      <c r="D326" s="4"/>
      <c r="E326" s="4"/>
      <c r="F326" s="4"/>
      <c r="G326" s="4"/>
      <c r="H326" s="4"/>
      <c r="I326" s="4"/>
    </row>
    <row r="327" spans="4:9">
      <c r="D327" s="4"/>
      <c r="E327" s="4"/>
      <c r="F327" s="4"/>
      <c r="G327" s="4"/>
      <c r="H327" s="4"/>
      <c r="I327" s="4"/>
    </row>
    <row r="328" spans="4:9">
      <c r="D328" s="4"/>
      <c r="E328" s="4"/>
      <c r="F328" s="4"/>
      <c r="G328" s="4"/>
      <c r="H328" s="4"/>
      <c r="I328" s="4"/>
    </row>
    <row r="329" spans="4:9">
      <c r="D329" s="4"/>
      <c r="E329" s="4"/>
      <c r="F329" s="4"/>
      <c r="G329" s="4"/>
      <c r="H329" s="4"/>
      <c r="I329" s="4"/>
    </row>
    <row r="330" spans="4:9">
      <c r="D330" s="4"/>
      <c r="E330" s="4"/>
      <c r="F330" s="4"/>
      <c r="G330" s="4"/>
      <c r="H330" s="4"/>
      <c r="I330" s="4"/>
    </row>
    <row r="331" spans="4:9">
      <c r="D331" s="4"/>
      <c r="E331" s="4"/>
      <c r="F331" s="4"/>
      <c r="G331" s="4"/>
      <c r="H331" s="4"/>
      <c r="I331" s="4"/>
    </row>
    <row r="332" spans="4:9">
      <c r="D332" s="4"/>
      <c r="E332" s="4"/>
      <c r="F332" s="4"/>
      <c r="G332" s="4"/>
      <c r="H332" s="4"/>
      <c r="I332" s="4"/>
    </row>
    <row r="333" spans="4:9">
      <c r="D333" s="4"/>
      <c r="E333" s="4"/>
      <c r="F333" s="4"/>
      <c r="G333" s="4"/>
      <c r="H333" s="4"/>
      <c r="I333" s="4"/>
    </row>
    <row r="334" spans="4:9">
      <c r="D334" s="4"/>
      <c r="E334" s="4"/>
      <c r="F334" s="4"/>
      <c r="G334" s="4"/>
      <c r="H334" s="4"/>
      <c r="I334" s="4"/>
    </row>
    <row r="335" spans="4:9">
      <c r="D335" s="4"/>
      <c r="E335" s="4"/>
      <c r="F335" s="4"/>
      <c r="G335" s="4"/>
      <c r="H335" s="4"/>
      <c r="I335" s="4"/>
    </row>
    <row r="336" spans="4:9">
      <c r="D336" s="4"/>
      <c r="E336" s="4"/>
      <c r="F336" s="4"/>
      <c r="G336" s="4"/>
      <c r="H336" s="4"/>
      <c r="I336" s="4"/>
    </row>
    <row r="337" spans="4:9">
      <c r="D337" s="4"/>
      <c r="E337" s="4"/>
      <c r="F337" s="4"/>
      <c r="G337" s="4"/>
      <c r="H337" s="4"/>
      <c r="I337" s="4"/>
    </row>
    <row r="338" spans="4:9">
      <c r="D338" s="4"/>
      <c r="E338" s="4"/>
      <c r="F338" s="4"/>
      <c r="G338" s="4"/>
      <c r="H338" s="4"/>
      <c r="I338" s="4"/>
    </row>
    <row r="339" spans="4:9">
      <c r="D339" s="4"/>
      <c r="E339" s="4"/>
      <c r="F339" s="4"/>
      <c r="G339" s="4"/>
      <c r="H339" s="4"/>
      <c r="I339" s="4"/>
    </row>
    <row r="340" spans="4:9">
      <c r="D340" s="4"/>
      <c r="E340" s="4"/>
      <c r="F340" s="4"/>
      <c r="G340" s="4"/>
      <c r="H340" s="4"/>
      <c r="I340" s="4"/>
    </row>
    <row r="341" spans="4:9">
      <c r="D341" s="4"/>
      <c r="E341" s="4"/>
      <c r="F341" s="4"/>
      <c r="G341" s="4"/>
      <c r="H341" s="4"/>
      <c r="I341" s="4"/>
    </row>
    <row r="342" spans="4:9">
      <c r="D342" s="4"/>
      <c r="E342" s="4"/>
      <c r="F342" s="4"/>
      <c r="G342" s="4"/>
      <c r="H342" s="4"/>
      <c r="I342" s="4"/>
    </row>
    <row r="343" spans="4:9">
      <c r="D343" s="4"/>
      <c r="E343" s="4"/>
      <c r="F343" s="4"/>
      <c r="G343" s="4"/>
      <c r="H343" s="4"/>
      <c r="I343" s="4"/>
    </row>
    <row r="344" spans="4:9">
      <c r="D344" s="4"/>
      <c r="E344" s="4"/>
      <c r="F344" s="4"/>
      <c r="G344" s="4"/>
      <c r="H344" s="4"/>
      <c r="I344" s="4"/>
    </row>
    <row r="345" spans="4:9">
      <c r="D345" s="4"/>
      <c r="E345" s="4"/>
      <c r="F345" s="4"/>
      <c r="G345" s="4"/>
      <c r="H345" s="4"/>
      <c r="I345" s="4"/>
    </row>
    <row r="346" spans="4:9">
      <c r="D346" s="4"/>
      <c r="E346" s="4"/>
      <c r="F346" s="4"/>
      <c r="G346" s="4"/>
      <c r="H346" s="4"/>
      <c r="I346" s="4"/>
    </row>
    <row r="347" spans="4:9">
      <c r="D347" s="4"/>
      <c r="E347" s="4"/>
      <c r="F347" s="4"/>
      <c r="G347" s="4"/>
      <c r="H347" s="4"/>
      <c r="I347" s="4"/>
    </row>
    <row r="348" spans="4:9">
      <c r="D348" s="4"/>
      <c r="E348" s="4"/>
      <c r="F348" s="4"/>
      <c r="G348" s="4"/>
      <c r="H348" s="4"/>
      <c r="I348" s="4"/>
    </row>
    <row r="349" spans="4:9">
      <c r="D349" s="4"/>
      <c r="E349" s="4"/>
      <c r="F349" s="4"/>
      <c r="G349" s="4"/>
      <c r="H349" s="4"/>
      <c r="I349" s="4"/>
    </row>
    <row r="350" spans="4:9">
      <c r="D350" s="4"/>
      <c r="E350" s="4"/>
      <c r="F350" s="4"/>
      <c r="G350" s="4"/>
      <c r="H350" s="4"/>
      <c r="I350" s="4"/>
    </row>
    <row r="351" spans="4:9">
      <c r="D351" s="4"/>
      <c r="E351" s="4"/>
      <c r="F351" s="4"/>
      <c r="G351" s="4"/>
      <c r="H351" s="4"/>
      <c r="I351" s="4"/>
    </row>
    <row r="352" spans="4:9">
      <c r="D352" s="4"/>
      <c r="E352" s="4"/>
      <c r="F352" s="4"/>
      <c r="G352" s="4"/>
      <c r="H352" s="4"/>
      <c r="I352" s="4"/>
    </row>
    <row r="353" spans="4:9">
      <c r="D353" s="4"/>
      <c r="E353" s="4"/>
      <c r="F353" s="4"/>
      <c r="G353" s="4"/>
      <c r="H353" s="4"/>
      <c r="I353" s="4"/>
    </row>
    <row r="354" spans="4:9">
      <c r="D354" s="4"/>
      <c r="E354" s="4"/>
      <c r="F354" s="4"/>
      <c r="G354" s="4"/>
      <c r="H354" s="4"/>
      <c r="I354" s="4"/>
    </row>
    <row r="355" spans="4:9">
      <c r="D355" s="4"/>
      <c r="E355" s="4"/>
      <c r="F355" s="4"/>
      <c r="G355" s="4"/>
      <c r="H355" s="4"/>
      <c r="I355" s="4"/>
    </row>
    <row r="356" spans="4:9">
      <c r="D356" s="4"/>
      <c r="E356" s="4"/>
      <c r="F356" s="4"/>
      <c r="G356" s="4"/>
      <c r="H356" s="4"/>
      <c r="I356" s="4"/>
    </row>
    <row r="357" spans="4:9">
      <c r="D357" s="4"/>
      <c r="E357" s="4"/>
      <c r="F357" s="4"/>
      <c r="G357" s="4"/>
      <c r="H357" s="4"/>
      <c r="I357" s="4"/>
    </row>
    <row r="358" spans="4:9">
      <c r="D358" s="4"/>
      <c r="E358" s="4"/>
      <c r="F358" s="4"/>
      <c r="G358" s="4"/>
      <c r="H358" s="4"/>
      <c r="I358" s="4"/>
    </row>
    <row r="359" spans="4:9">
      <c r="D359" s="4"/>
      <c r="E359" s="4"/>
      <c r="F359" s="4"/>
      <c r="G359" s="4"/>
      <c r="H359" s="4"/>
      <c r="I359" s="4"/>
    </row>
    <row r="360" spans="4:9">
      <c r="D360" s="4"/>
      <c r="E360" s="4"/>
      <c r="F360" s="4"/>
      <c r="G360" s="4"/>
      <c r="H360" s="4"/>
      <c r="I360" s="4"/>
    </row>
    <row r="361" spans="4:9">
      <c r="D361" s="4"/>
      <c r="E361" s="4"/>
      <c r="F361" s="4"/>
      <c r="G361" s="4"/>
      <c r="H361" s="4"/>
      <c r="I361" s="4"/>
    </row>
    <row r="362" spans="4:9">
      <c r="D362" s="4"/>
      <c r="E362" s="4"/>
      <c r="F362" s="4"/>
      <c r="G362" s="4"/>
      <c r="H362" s="4"/>
      <c r="I362" s="4"/>
    </row>
    <row r="363" spans="4:9">
      <c r="D363" s="4"/>
      <c r="E363" s="4"/>
      <c r="F363" s="4"/>
      <c r="G363" s="4"/>
      <c r="H363" s="4"/>
      <c r="I363" s="4"/>
    </row>
    <row r="364" spans="4:9">
      <c r="D364" s="4"/>
      <c r="E364" s="4"/>
      <c r="F364" s="4"/>
      <c r="G364" s="4"/>
      <c r="H364" s="4"/>
      <c r="I364" s="4"/>
    </row>
    <row r="365" spans="4:9">
      <c r="D365" s="4"/>
      <c r="E365" s="4"/>
      <c r="F365" s="4"/>
      <c r="G365" s="4"/>
      <c r="H365" s="4"/>
      <c r="I365" s="4"/>
    </row>
    <row r="366" spans="4:9">
      <c r="D366" s="4"/>
      <c r="E366" s="4"/>
      <c r="F366" s="4"/>
      <c r="G366" s="4"/>
      <c r="H366" s="4"/>
      <c r="I366" s="4"/>
    </row>
    <row r="367" spans="4:9">
      <c r="D367" s="4"/>
      <c r="E367" s="4"/>
      <c r="F367" s="4"/>
      <c r="G367" s="4"/>
      <c r="H367" s="4"/>
      <c r="I367" s="4"/>
    </row>
    <row r="368" spans="4:9">
      <c r="D368" s="4"/>
      <c r="E368" s="4"/>
      <c r="F368" s="4"/>
      <c r="G368" s="4"/>
      <c r="H368" s="4"/>
      <c r="I368" s="4"/>
    </row>
    <row r="369" spans="4:9">
      <c r="D369" s="4"/>
      <c r="E369" s="4"/>
      <c r="F369" s="4"/>
      <c r="G369" s="4"/>
      <c r="H369" s="4"/>
      <c r="I369" s="4"/>
    </row>
    <row r="370" spans="4:9">
      <c r="D370" s="4"/>
      <c r="E370" s="4"/>
      <c r="F370" s="4"/>
      <c r="G370" s="4"/>
      <c r="H370" s="4"/>
      <c r="I370" s="4"/>
    </row>
    <row r="371" spans="4:9">
      <c r="D371" s="4"/>
      <c r="E371" s="4"/>
      <c r="F371" s="4"/>
      <c r="G371" s="4"/>
      <c r="H371" s="4"/>
      <c r="I371" s="4"/>
    </row>
    <row r="372" spans="4:9">
      <c r="D372" s="4"/>
      <c r="E372" s="4"/>
      <c r="F372" s="4"/>
      <c r="G372" s="4"/>
      <c r="H372" s="4"/>
      <c r="I372" s="4"/>
    </row>
    <row r="373" spans="4:9">
      <c r="D373" s="4"/>
      <c r="E373" s="4"/>
      <c r="F373" s="4"/>
      <c r="G373" s="4"/>
      <c r="H373" s="4"/>
      <c r="I373" s="4"/>
    </row>
    <row r="374" spans="4:9">
      <c r="D374" s="4"/>
      <c r="E374" s="4"/>
      <c r="F374" s="4"/>
      <c r="G374" s="4"/>
      <c r="H374" s="4"/>
      <c r="I374" s="4"/>
    </row>
    <row r="375" spans="4:9">
      <c r="D375" s="4"/>
      <c r="E375" s="4"/>
      <c r="F375" s="4"/>
      <c r="G375" s="4"/>
      <c r="H375" s="4"/>
      <c r="I375" s="4"/>
    </row>
    <row r="376" spans="4:9">
      <c r="D376" s="4"/>
      <c r="E376" s="4"/>
      <c r="F376" s="4"/>
      <c r="G376" s="4"/>
      <c r="H376" s="4"/>
      <c r="I376" s="4"/>
    </row>
    <row r="377" spans="4:9">
      <c r="D377" s="4"/>
      <c r="E377" s="4"/>
      <c r="F377" s="4"/>
      <c r="G377" s="4"/>
      <c r="H377" s="4"/>
      <c r="I377" s="4"/>
    </row>
    <row r="378" spans="4:9">
      <c r="D378" s="4"/>
      <c r="E378" s="4"/>
      <c r="F378" s="4"/>
      <c r="G378" s="4"/>
      <c r="H378" s="4"/>
      <c r="I378" s="4"/>
    </row>
    <row r="379" spans="4:9">
      <c r="D379" s="4"/>
      <c r="E379" s="4"/>
      <c r="F379" s="4"/>
      <c r="G379" s="4"/>
      <c r="H379" s="4"/>
      <c r="I379" s="4"/>
    </row>
    <row r="380" spans="4:9">
      <c r="D380" s="4"/>
      <c r="E380" s="4"/>
      <c r="F380" s="4"/>
      <c r="G380" s="4"/>
      <c r="H380" s="4"/>
      <c r="I380" s="4"/>
    </row>
    <row r="381" spans="4:9">
      <c r="D381" s="4"/>
      <c r="E381" s="4"/>
      <c r="F381" s="4"/>
      <c r="G381" s="4"/>
      <c r="H381" s="4"/>
      <c r="I381" s="4"/>
    </row>
    <row r="382" spans="4:9">
      <c r="D382" s="4"/>
      <c r="E382" s="4"/>
      <c r="F382" s="4"/>
      <c r="G382" s="4"/>
      <c r="H382" s="4"/>
      <c r="I382" s="4"/>
    </row>
    <row r="383" spans="4:9">
      <c r="D383" s="4"/>
      <c r="E383" s="4"/>
      <c r="F383" s="4"/>
      <c r="G383" s="4"/>
      <c r="H383" s="4"/>
      <c r="I383" s="4"/>
    </row>
    <row r="384" spans="4:9">
      <c r="D384" s="4"/>
      <c r="E384" s="4"/>
      <c r="F384" s="4"/>
      <c r="G384" s="4"/>
      <c r="H384" s="4"/>
      <c r="I384" s="4"/>
    </row>
    <row r="385" spans="4:9">
      <c r="D385" s="4"/>
      <c r="E385" s="4"/>
      <c r="F385" s="4"/>
      <c r="G385" s="4"/>
      <c r="H385" s="4"/>
      <c r="I385" s="4"/>
    </row>
    <row r="386" spans="4:9">
      <c r="D386" s="4"/>
      <c r="E386" s="4"/>
      <c r="F386" s="4"/>
      <c r="G386" s="4"/>
      <c r="H386" s="4"/>
      <c r="I386" s="4"/>
    </row>
    <row r="387" spans="4:9">
      <c r="D387" s="4"/>
      <c r="E387" s="4"/>
      <c r="F387" s="4"/>
      <c r="G387" s="4"/>
      <c r="H387" s="4"/>
      <c r="I387" s="4"/>
    </row>
    <row r="388" spans="4:9">
      <c r="D388" s="4"/>
      <c r="E388" s="4"/>
      <c r="F388" s="4"/>
      <c r="G388" s="4"/>
      <c r="H388" s="4"/>
      <c r="I388" s="4"/>
    </row>
    <row r="389" spans="4:9">
      <c r="D389" s="4"/>
      <c r="E389" s="4"/>
      <c r="F389" s="4"/>
      <c r="G389" s="4"/>
      <c r="H389" s="4"/>
      <c r="I389" s="4"/>
    </row>
    <row r="390" spans="4:9">
      <c r="D390" s="4"/>
      <c r="E390" s="4"/>
      <c r="F390" s="4"/>
      <c r="G390" s="4"/>
      <c r="H390" s="4"/>
      <c r="I390" s="4"/>
    </row>
    <row r="391" spans="4:9">
      <c r="D391" s="4"/>
      <c r="E391" s="4"/>
      <c r="F391" s="4"/>
      <c r="G391" s="4"/>
      <c r="H391" s="4"/>
      <c r="I391" s="4"/>
    </row>
    <row r="392" spans="4:9">
      <c r="D392" s="4"/>
      <c r="E392" s="4"/>
      <c r="F392" s="4"/>
      <c r="G392" s="4"/>
      <c r="H392" s="4"/>
      <c r="I392" s="4"/>
    </row>
    <row r="393" spans="4:9">
      <c r="D393" s="4"/>
      <c r="E393" s="4"/>
      <c r="F393" s="4"/>
      <c r="G393" s="4"/>
      <c r="H393" s="4"/>
      <c r="I393" s="4"/>
    </row>
    <row r="394" spans="4:9">
      <c r="D394" s="4"/>
      <c r="E394" s="4"/>
      <c r="F394" s="4"/>
      <c r="G394" s="4"/>
      <c r="H394" s="4"/>
      <c r="I394" s="4"/>
    </row>
    <row r="395" spans="4:9">
      <c r="D395" s="4"/>
      <c r="E395" s="4"/>
      <c r="F395" s="4"/>
      <c r="G395" s="4"/>
      <c r="H395" s="4"/>
      <c r="I395" s="4"/>
    </row>
    <row r="396" spans="4:9">
      <c r="D396" s="4"/>
      <c r="E396" s="4"/>
      <c r="F396" s="4"/>
      <c r="G396" s="4"/>
      <c r="H396" s="4"/>
      <c r="I396" s="4"/>
    </row>
    <row r="397" spans="4:9">
      <c r="D397" s="4"/>
      <c r="E397" s="4"/>
      <c r="F397" s="4"/>
      <c r="G397" s="4"/>
      <c r="H397" s="4"/>
      <c r="I397" s="4"/>
    </row>
    <row r="398" spans="4:9">
      <c r="D398" s="4"/>
      <c r="E398" s="4"/>
      <c r="F398" s="4"/>
      <c r="G398" s="4"/>
      <c r="H398" s="4"/>
      <c r="I398" s="4"/>
    </row>
    <row r="399" spans="4:9">
      <c r="D399" s="4"/>
      <c r="E399" s="4"/>
      <c r="F399" s="4"/>
      <c r="G399" s="4"/>
      <c r="H399" s="4"/>
      <c r="I399" s="4"/>
    </row>
    <row r="400" spans="4:9">
      <c r="D400" s="4"/>
      <c r="E400" s="4"/>
      <c r="F400" s="4"/>
      <c r="G400" s="4"/>
      <c r="H400" s="4"/>
      <c r="I400" s="4"/>
    </row>
    <row r="401" spans="4:9">
      <c r="D401" s="4"/>
      <c r="E401" s="4"/>
      <c r="F401" s="4"/>
      <c r="G401" s="4"/>
      <c r="H401" s="4"/>
      <c r="I401" s="4"/>
    </row>
    <row r="402" spans="4:9">
      <c r="D402" s="4"/>
      <c r="E402" s="4"/>
      <c r="F402" s="4"/>
      <c r="G402" s="4"/>
      <c r="H402" s="4"/>
      <c r="I402" s="4"/>
    </row>
    <row r="403" spans="4:9">
      <c r="D403" s="4"/>
      <c r="E403" s="4"/>
      <c r="F403" s="4"/>
      <c r="G403" s="4"/>
      <c r="H403" s="4"/>
      <c r="I403" s="4"/>
    </row>
    <row r="404" spans="4:9">
      <c r="D404" s="4"/>
      <c r="E404" s="4"/>
      <c r="F404" s="4"/>
      <c r="G404" s="4"/>
      <c r="H404" s="4"/>
      <c r="I404" s="4"/>
    </row>
    <row r="405" spans="4:9">
      <c r="D405" s="4"/>
      <c r="E405" s="4"/>
      <c r="F405" s="4"/>
      <c r="G405" s="4"/>
      <c r="H405" s="4"/>
      <c r="I405" s="4"/>
    </row>
    <row r="406" spans="4:9">
      <c r="D406" s="4"/>
      <c r="E406" s="4"/>
      <c r="F406" s="4"/>
      <c r="G406" s="4"/>
      <c r="H406" s="4"/>
      <c r="I406" s="4"/>
    </row>
    <row r="407" spans="4:9">
      <c r="D407" s="4"/>
      <c r="E407" s="4"/>
      <c r="F407" s="4"/>
      <c r="G407" s="4"/>
      <c r="H407" s="4"/>
      <c r="I407" s="4"/>
    </row>
    <row r="408" spans="4:9">
      <c r="D408" s="4"/>
      <c r="E408" s="4"/>
      <c r="F408" s="4"/>
      <c r="G408" s="4"/>
      <c r="H408" s="4"/>
      <c r="I408" s="4"/>
    </row>
    <row r="409" spans="4:9">
      <c r="D409" s="4"/>
      <c r="E409" s="4"/>
      <c r="F409" s="4"/>
      <c r="G409" s="4"/>
      <c r="H409" s="4"/>
      <c r="I40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M83"/>
  <sheetViews>
    <sheetView workbookViewId="0">
      <selection activeCell="W7" sqref="W7"/>
    </sheetView>
  </sheetViews>
  <sheetFormatPr defaultRowHeight="15"/>
  <cols>
    <col min="1" max="1" width="9.85546875" style="1" bestFit="1" customWidth="1"/>
    <col min="2" max="16384" width="9.140625" style="1"/>
  </cols>
  <sheetData>
    <row r="1" spans="1:117">
      <c r="A1" s="26"/>
      <c r="B1" s="1">
        <v>1</v>
      </c>
      <c r="C1" s="1">
        <f>B1+1</f>
        <v>2</v>
      </c>
      <c r="D1" s="1">
        <f>C1+1</f>
        <v>3</v>
      </c>
      <c r="E1" s="1">
        <f t="shared" ref="E1:G1" si="0">D1+1</f>
        <v>4</v>
      </c>
      <c r="F1" s="1">
        <f t="shared" si="0"/>
        <v>5</v>
      </c>
      <c r="G1" s="1">
        <f t="shared" si="0"/>
        <v>6</v>
      </c>
      <c r="H1" s="1">
        <f t="shared" ref="H1" si="1">G1+1</f>
        <v>7</v>
      </c>
      <c r="I1" s="1">
        <f t="shared" ref="I1" si="2">H1+1</f>
        <v>8</v>
      </c>
      <c r="J1" s="1">
        <f t="shared" ref="J1" si="3">I1+1</f>
        <v>9</v>
      </c>
      <c r="K1" s="1">
        <f t="shared" ref="K1" si="4">J1+1</f>
        <v>10</v>
      </c>
      <c r="L1" s="1">
        <f t="shared" ref="L1" si="5">K1+1</f>
        <v>11</v>
      </c>
      <c r="M1" s="1">
        <f t="shared" ref="M1" si="6">L1+1</f>
        <v>12</v>
      </c>
      <c r="N1" s="1">
        <f t="shared" ref="N1" si="7">M1+1</f>
        <v>13</v>
      </c>
      <c r="O1" s="1">
        <f t="shared" ref="O1" si="8">N1+1</f>
        <v>14</v>
      </c>
      <c r="P1" s="1">
        <f t="shared" ref="P1" si="9">O1+1</f>
        <v>15</v>
      </c>
      <c r="Q1" s="1">
        <f t="shared" ref="Q1" si="10">P1+1</f>
        <v>16</v>
      </c>
      <c r="R1" s="1">
        <f t="shared" ref="R1" si="11">Q1+1</f>
        <v>17</v>
      </c>
      <c r="S1" s="1">
        <f t="shared" ref="S1" si="12">R1+1</f>
        <v>18</v>
      </c>
      <c r="T1" s="1">
        <f t="shared" ref="T1" si="13">S1+1</f>
        <v>19</v>
      </c>
      <c r="U1" s="1">
        <f t="shared" ref="U1" si="14">T1+1</f>
        <v>20</v>
      </c>
      <c r="V1" s="1">
        <f t="shared" ref="V1" si="15">U1+1</f>
        <v>21</v>
      </c>
      <c r="W1" s="1">
        <f t="shared" ref="W1" si="16">V1+1</f>
        <v>22</v>
      </c>
      <c r="X1" s="1">
        <f t="shared" ref="X1" si="17">W1+1</f>
        <v>23</v>
      </c>
      <c r="Y1" s="1">
        <f t="shared" ref="Y1" si="18">X1+1</f>
        <v>24</v>
      </c>
      <c r="Z1" s="1">
        <f t="shared" ref="Z1" si="19">Y1+1</f>
        <v>25</v>
      </c>
      <c r="AA1" s="1">
        <f t="shared" ref="AA1" si="20">Z1+1</f>
        <v>26</v>
      </c>
      <c r="AB1" s="1">
        <f t="shared" ref="AB1" si="21">AA1+1</f>
        <v>27</v>
      </c>
      <c r="AC1" s="1">
        <f t="shared" ref="AC1" si="22">AB1+1</f>
        <v>28</v>
      </c>
      <c r="AD1" s="1">
        <f t="shared" ref="AD1" si="23">AC1+1</f>
        <v>29</v>
      </c>
      <c r="AE1" s="1">
        <f t="shared" ref="AE1" si="24">AD1+1</f>
        <v>30</v>
      </c>
      <c r="AF1" s="1">
        <f t="shared" ref="AF1" si="25">AE1+1</f>
        <v>31</v>
      </c>
      <c r="AG1" s="1">
        <f t="shared" ref="AG1" si="26">AF1+1</f>
        <v>32</v>
      </c>
      <c r="AH1" s="1">
        <f t="shared" ref="AH1" si="27">AG1+1</f>
        <v>33</v>
      </c>
      <c r="AI1" s="1">
        <f t="shared" ref="AI1" si="28">AH1+1</f>
        <v>34</v>
      </c>
      <c r="AJ1" s="1">
        <f t="shared" ref="AJ1" si="29">AI1+1</f>
        <v>35</v>
      </c>
      <c r="AK1" s="1">
        <f t="shared" ref="AK1" si="30">AJ1+1</f>
        <v>36</v>
      </c>
      <c r="AL1" s="1">
        <f t="shared" ref="AL1" si="31">AK1+1</f>
        <v>37</v>
      </c>
      <c r="AM1" s="1">
        <f t="shared" ref="AM1" si="32">AL1+1</f>
        <v>38</v>
      </c>
      <c r="AN1" s="1">
        <f t="shared" ref="AN1" si="33">AM1+1</f>
        <v>39</v>
      </c>
      <c r="AO1" s="1">
        <f t="shared" ref="AO1" si="34">AN1+1</f>
        <v>40</v>
      </c>
      <c r="AP1" s="1">
        <f t="shared" ref="AP1" si="35">AO1+1</f>
        <v>41</v>
      </c>
      <c r="AQ1" s="1">
        <f t="shared" ref="AQ1" si="36">AP1+1</f>
        <v>42</v>
      </c>
      <c r="AR1" s="1">
        <f t="shared" ref="AR1" si="37">AQ1+1</f>
        <v>43</v>
      </c>
      <c r="AS1" s="1">
        <f t="shared" ref="AS1" si="38">AR1+1</f>
        <v>44</v>
      </c>
      <c r="AT1" s="1">
        <f t="shared" ref="AT1" si="39">AS1+1</f>
        <v>45</v>
      </c>
      <c r="AU1" s="1">
        <f t="shared" ref="AU1" si="40">AT1+1</f>
        <v>46</v>
      </c>
      <c r="AV1" s="1">
        <f t="shared" ref="AV1" si="41">AU1+1</f>
        <v>47</v>
      </c>
      <c r="AW1" s="1">
        <f t="shared" ref="AW1" si="42">AV1+1</f>
        <v>48</v>
      </c>
      <c r="AX1" s="1">
        <f t="shared" ref="AX1" si="43">AW1+1</f>
        <v>49</v>
      </c>
      <c r="AY1" s="1">
        <f t="shared" ref="AY1" si="44">AX1+1</f>
        <v>50</v>
      </c>
      <c r="AZ1" s="1">
        <f t="shared" ref="AZ1" si="45">AY1+1</f>
        <v>51</v>
      </c>
      <c r="BA1" s="1">
        <f t="shared" ref="BA1" si="46">AZ1+1</f>
        <v>52</v>
      </c>
      <c r="BB1" s="1">
        <f t="shared" ref="BB1" si="47">BA1+1</f>
        <v>53</v>
      </c>
      <c r="BC1" s="1">
        <f t="shared" ref="BC1" si="48">BB1+1</f>
        <v>54</v>
      </c>
      <c r="BD1" s="1">
        <f t="shared" ref="BD1" si="49">BC1+1</f>
        <v>55</v>
      </c>
      <c r="BE1" s="1">
        <f t="shared" ref="BE1" si="50">BD1+1</f>
        <v>56</v>
      </c>
      <c r="BF1" s="1">
        <f t="shared" ref="BF1" si="51">BE1+1</f>
        <v>57</v>
      </c>
      <c r="BG1" s="1">
        <f t="shared" ref="BG1" si="52">BF1+1</f>
        <v>58</v>
      </c>
      <c r="BH1" s="1">
        <f t="shared" ref="BH1" si="53">BG1+1</f>
        <v>59</v>
      </c>
      <c r="BI1" s="1">
        <f t="shared" ref="BI1" si="54">BH1+1</f>
        <v>60</v>
      </c>
      <c r="BJ1" s="1">
        <f t="shared" ref="BJ1" si="55">BI1+1</f>
        <v>61</v>
      </c>
      <c r="BK1" s="1">
        <f t="shared" ref="BK1" si="56">BJ1+1</f>
        <v>62</v>
      </c>
      <c r="BL1" s="1">
        <f t="shared" ref="BL1" si="57">BK1+1</f>
        <v>63</v>
      </c>
      <c r="BM1" s="1">
        <f t="shared" ref="BM1" si="58">BL1+1</f>
        <v>64</v>
      </c>
      <c r="BN1" s="1">
        <f t="shared" ref="BN1" si="59">BM1+1</f>
        <v>65</v>
      </c>
      <c r="BO1" s="1">
        <f t="shared" ref="BO1" si="60">BN1+1</f>
        <v>66</v>
      </c>
      <c r="BP1" s="1">
        <f t="shared" ref="BP1" si="61">BO1+1</f>
        <v>67</v>
      </c>
      <c r="BQ1" s="1">
        <f t="shared" ref="BQ1" si="62">BP1+1</f>
        <v>68</v>
      </c>
      <c r="BR1" s="1">
        <f t="shared" ref="BR1" si="63">BQ1+1</f>
        <v>69</v>
      </c>
      <c r="BS1" s="1">
        <f t="shared" ref="BS1" si="64">BR1+1</f>
        <v>70</v>
      </c>
      <c r="BT1" s="1">
        <f t="shared" ref="BT1" si="65">BS1+1</f>
        <v>71</v>
      </c>
      <c r="BU1" s="1">
        <f t="shared" ref="BU1" si="66">BT1+1</f>
        <v>72</v>
      </c>
      <c r="BV1" s="1">
        <f t="shared" ref="BV1" si="67">BU1+1</f>
        <v>73</v>
      </c>
      <c r="BW1" s="1">
        <f t="shared" ref="BW1" si="68">BV1+1</f>
        <v>74</v>
      </c>
      <c r="BX1" s="1">
        <f t="shared" ref="BX1" si="69">BW1+1</f>
        <v>75</v>
      </c>
      <c r="BY1" s="1">
        <f t="shared" ref="BY1" si="70">BX1+1</f>
        <v>76</v>
      </c>
      <c r="BZ1" s="1">
        <f t="shared" ref="BZ1" si="71">BY1+1</f>
        <v>77</v>
      </c>
      <c r="CA1" s="1">
        <f t="shared" ref="CA1" si="72">BZ1+1</f>
        <v>78</v>
      </c>
      <c r="CB1" s="1">
        <f t="shared" ref="CB1" si="73">CA1+1</f>
        <v>79</v>
      </c>
      <c r="CC1" s="1">
        <f t="shared" ref="CC1" si="74">CB1+1</f>
        <v>80</v>
      </c>
      <c r="CD1" s="1">
        <f t="shared" ref="CD1" si="75">CC1+1</f>
        <v>81</v>
      </c>
      <c r="CE1" s="1">
        <f t="shared" ref="CE1" si="76">CD1+1</f>
        <v>82</v>
      </c>
      <c r="CF1" s="1">
        <f t="shared" ref="CF1" si="77">CE1+1</f>
        <v>83</v>
      </c>
      <c r="CG1" s="1">
        <f t="shared" ref="CG1" si="78">CF1+1</f>
        <v>84</v>
      </c>
      <c r="CH1" s="1">
        <f t="shared" ref="CH1" si="79">CG1+1</f>
        <v>85</v>
      </c>
      <c r="CI1" s="1">
        <f t="shared" ref="CI1" si="80">CH1+1</f>
        <v>86</v>
      </c>
      <c r="CJ1" s="1">
        <f t="shared" ref="CJ1" si="81">CI1+1</f>
        <v>87</v>
      </c>
      <c r="CK1" s="1">
        <f t="shared" ref="CK1" si="82">CJ1+1</f>
        <v>88</v>
      </c>
      <c r="CL1" s="1">
        <f t="shared" ref="CL1" si="83">CK1+1</f>
        <v>89</v>
      </c>
      <c r="CM1" s="1">
        <f t="shared" ref="CM1" si="84">CL1+1</f>
        <v>90</v>
      </c>
      <c r="CN1" s="1">
        <f t="shared" ref="CN1" si="85">CM1+1</f>
        <v>91</v>
      </c>
      <c r="CO1" s="1">
        <f t="shared" ref="CO1" si="86">CN1+1</f>
        <v>92</v>
      </c>
      <c r="CP1" s="1">
        <f t="shared" ref="CP1" si="87">CO1+1</f>
        <v>93</v>
      </c>
      <c r="CQ1" s="1">
        <f t="shared" ref="CQ1" si="88">CP1+1</f>
        <v>94</v>
      </c>
      <c r="CR1" s="1">
        <f t="shared" ref="CR1" si="89">CQ1+1</f>
        <v>95</v>
      </c>
      <c r="CS1" s="1">
        <f t="shared" ref="CS1" si="90">CR1+1</f>
        <v>96</v>
      </c>
      <c r="CT1" s="1">
        <f t="shared" ref="CT1" si="91">CS1+1</f>
        <v>97</v>
      </c>
      <c r="CU1" s="1">
        <f t="shared" ref="CU1" si="92">CT1+1</f>
        <v>98</v>
      </c>
      <c r="CV1" s="1">
        <f t="shared" ref="CV1" si="93">CU1+1</f>
        <v>99</v>
      </c>
      <c r="CW1" s="1">
        <f t="shared" ref="CW1" si="94">CV1+1</f>
        <v>100</v>
      </c>
      <c r="CX1" s="1">
        <f t="shared" ref="CX1" si="95">CW1+1</f>
        <v>101</v>
      </c>
      <c r="CY1" s="1">
        <f t="shared" ref="CY1" si="96">CX1+1</f>
        <v>102</v>
      </c>
      <c r="CZ1" s="1">
        <f t="shared" ref="CZ1" si="97">CY1+1</f>
        <v>103</v>
      </c>
      <c r="DA1" s="1">
        <f t="shared" ref="DA1" si="98">CZ1+1</f>
        <v>104</v>
      </c>
      <c r="DB1" s="1">
        <f t="shared" ref="DB1" si="99">DA1+1</f>
        <v>105</v>
      </c>
      <c r="DC1" s="1">
        <f t="shared" ref="DC1" si="100">DB1+1</f>
        <v>106</v>
      </c>
      <c r="DD1" s="1">
        <f t="shared" ref="DD1" si="101">DC1+1</f>
        <v>107</v>
      </c>
      <c r="DE1" s="1">
        <f t="shared" ref="DE1" si="102">DD1+1</f>
        <v>108</v>
      </c>
      <c r="DF1" s="1">
        <f t="shared" ref="DF1" si="103">DE1+1</f>
        <v>109</v>
      </c>
      <c r="DG1" s="1">
        <f t="shared" ref="DG1" si="104">DF1+1</f>
        <v>110</v>
      </c>
      <c r="DH1" s="1">
        <f t="shared" ref="DH1" si="105">DG1+1</f>
        <v>111</v>
      </c>
      <c r="DI1" s="1">
        <f t="shared" ref="DI1" si="106">DH1+1</f>
        <v>112</v>
      </c>
      <c r="DJ1" s="1">
        <f t="shared" ref="DJ1" si="107">DI1+1</f>
        <v>113</v>
      </c>
      <c r="DK1" s="1">
        <f t="shared" ref="DK1" si="108">DJ1+1</f>
        <v>114</v>
      </c>
      <c r="DL1" s="1">
        <f t="shared" ref="DL1" si="109">DK1+1</f>
        <v>115</v>
      </c>
      <c r="DM1" s="1">
        <f t="shared" ref="DM1" si="110">DL1+1</f>
        <v>116</v>
      </c>
    </row>
    <row r="2" spans="1:117" ht="90">
      <c r="A2" s="50" t="s">
        <v>98</v>
      </c>
      <c r="B2" s="7" t="s">
        <v>48</v>
      </c>
      <c r="C2" s="7" t="s">
        <v>47</v>
      </c>
      <c r="D2" s="209" t="s">
        <v>132</v>
      </c>
      <c r="E2" s="221" t="s">
        <v>135</v>
      </c>
      <c r="F2" s="221" t="s">
        <v>133</v>
      </c>
      <c r="G2" s="221" t="s">
        <v>134</v>
      </c>
      <c r="H2" s="209" t="s">
        <v>137</v>
      </c>
      <c r="I2" s="127" t="s">
        <v>131</v>
      </c>
      <c r="J2" s="40" t="s">
        <v>64</v>
      </c>
      <c r="K2" s="128" t="s">
        <v>65</v>
      </c>
      <c r="L2" s="32" t="s">
        <v>52</v>
      </c>
      <c r="M2" s="43" t="s">
        <v>89</v>
      </c>
      <c r="N2" s="36" t="s">
        <v>0</v>
      </c>
      <c r="O2" s="10" t="s">
        <v>1</v>
      </c>
      <c r="P2" s="13" t="s">
        <v>2</v>
      </c>
      <c r="Q2" s="13" t="s">
        <v>1</v>
      </c>
      <c r="R2" s="14" t="s">
        <v>3</v>
      </c>
      <c r="S2" s="14" t="s">
        <v>1</v>
      </c>
      <c r="T2" s="14" t="s">
        <v>4</v>
      </c>
      <c r="U2" s="14" t="s">
        <v>1</v>
      </c>
      <c r="V2" s="15" t="s">
        <v>5</v>
      </c>
      <c r="W2" s="15" t="s">
        <v>6</v>
      </c>
      <c r="X2" s="47" t="s">
        <v>7</v>
      </c>
      <c r="Y2" s="15" t="s">
        <v>1</v>
      </c>
      <c r="Z2" s="16" t="s">
        <v>8</v>
      </c>
      <c r="AA2" s="16" t="s">
        <v>9</v>
      </c>
      <c r="AB2" s="17" t="s">
        <v>10</v>
      </c>
      <c r="AC2" s="16" t="s">
        <v>1</v>
      </c>
      <c r="AD2" s="16" t="s">
        <v>11</v>
      </c>
      <c r="AE2" s="16" t="s">
        <v>12</v>
      </c>
      <c r="AF2" s="16" t="s">
        <v>13</v>
      </c>
      <c r="AG2" s="16" t="s">
        <v>14</v>
      </c>
      <c r="AH2" s="16"/>
      <c r="AI2" s="18" t="s">
        <v>15</v>
      </c>
      <c r="AJ2" s="18" t="s">
        <v>8</v>
      </c>
      <c r="AK2" s="18" t="s">
        <v>9</v>
      </c>
      <c r="AL2" s="19" t="s">
        <v>10</v>
      </c>
      <c r="AM2" s="18" t="s">
        <v>1</v>
      </c>
      <c r="AN2" s="18" t="s">
        <v>11</v>
      </c>
      <c r="AO2" s="18" t="s">
        <v>12</v>
      </c>
      <c r="AP2" s="18" t="s">
        <v>13</v>
      </c>
      <c r="AQ2" s="18" t="s">
        <v>14</v>
      </c>
      <c r="AR2" s="18" t="s">
        <v>13</v>
      </c>
      <c r="AS2" s="20" t="s">
        <v>16</v>
      </c>
      <c r="AT2" s="20" t="s">
        <v>17</v>
      </c>
      <c r="AU2" s="20" t="s">
        <v>18</v>
      </c>
      <c r="AV2" s="20" t="s">
        <v>17</v>
      </c>
      <c r="AW2" s="20" t="s">
        <v>19</v>
      </c>
      <c r="AX2" s="20" t="s">
        <v>17</v>
      </c>
      <c r="AY2" s="20" t="s">
        <v>20</v>
      </c>
      <c r="AZ2" s="20" t="s">
        <v>17</v>
      </c>
      <c r="BA2" s="20" t="s">
        <v>21</v>
      </c>
      <c r="BB2" s="20" t="s">
        <v>17</v>
      </c>
      <c r="BC2" s="20" t="s">
        <v>16</v>
      </c>
      <c r="BD2" s="20" t="s">
        <v>17</v>
      </c>
      <c r="BE2" s="20" t="s">
        <v>18</v>
      </c>
      <c r="BF2" s="20" t="s">
        <v>17</v>
      </c>
      <c r="BG2" s="20" t="s">
        <v>19</v>
      </c>
      <c r="BH2" s="20" t="s">
        <v>17</v>
      </c>
      <c r="BI2" s="20" t="s">
        <v>20</v>
      </c>
      <c r="BJ2" s="20" t="s">
        <v>17</v>
      </c>
      <c r="BK2" s="20" t="s">
        <v>21</v>
      </c>
      <c r="BL2" s="20" t="s">
        <v>17</v>
      </c>
      <c r="BM2" s="21" t="s">
        <v>22</v>
      </c>
      <c r="BN2" s="20" t="s">
        <v>1</v>
      </c>
      <c r="BO2" s="20" t="s">
        <v>23</v>
      </c>
      <c r="BP2" s="20" t="s">
        <v>24</v>
      </c>
      <c r="BQ2" s="20" t="s">
        <v>25</v>
      </c>
      <c r="BR2" s="20" t="s">
        <v>1</v>
      </c>
      <c r="BS2" s="20" t="s">
        <v>26</v>
      </c>
      <c r="BT2" s="21" t="s">
        <v>27</v>
      </c>
      <c r="BU2" s="20" t="s">
        <v>1</v>
      </c>
      <c r="BV2" s="21" t="s">
        <v>28</v>
      </c>
      <c r="BW2" s="20" t="s">
        <v>1</v>
      </c>
      <c r="BX2" s="21" t="s">
        <v>29</v>
      </c>
      <c r="BY2" s="20" t="s">
        <v>1</v>
      </c>
      <c r="BZ2" s="22" t="s">
        <v>30</v>
      </c>
      <c r="CA2" s="22" t="s">
        <v>31</v>
      </c>
      <c r="CB2" s="20" t="s">
        <v>32</v>
      </c>
      <c r="CC2" s="20" t="s">
        <v>33</v>
      </c>
      <c r="CD2" s="20" t="s">
        <v>34</v>
      </c>
      <c r="CE2" s="20" t="s">
        <v>35</v>
      </c>
      <c r="CF2" s="20" t="s">
        <v>36</v>
      </c>
      <c r="CG2" s="20" t="s">
        <v>37</v>
      </c>
      <c r="CH2" s="20" t="s">
        <v>38</v>
      </c>
      <c r="CI2" s="20" t="s">
        <v>39</v>
      </c>
      <c r="CJ2" s="20" t="s">
        <v>40</v>
      </c>
      <c r="CK2" s="20" t="s">
        <v>41</v>
      </c>
      <c r="CL2" s="20" t="s">
        <v>102</v>
      </c>
      <c r="CM2" s="103" t="s">
        <v>122</v>
      </c>
      <c r="CN2" s="103" t="s">
        <v>123</v>
      </c>
      <c r="CO2" s="60" t="s">
        <v>99</v>
      </c>
      <c r="CP2" s="60" t="s">
        <v>100</v>
      </c>
      <c r="CQ2" s="60" t="s">
        <v>101</v>
      </c>
      <c r="CR2" s="23" t="s">
        <v>71</v>
      </c>
      <c r="CS2" s="23" t="s">
        <v>72</v>
      </c>
      <c r="CT2" s="24" t="s">
        <v>73</v>
      </c>
      <c r="CU2" s="23" t="s">
        <v>54</v>
      </c>
      <c r="CV2" s="23" t="s">
        <v>74</v>
      </c>
      <c r="CW2" s="23" t="s">
        <v>75</v>
      </c>
      <c r="CX2" s="23" t="s">
        <v>76</v>
      </c>
      <c r="CY2" s="23" t="s">
        <v>77</v>
      </c>
      <c r="CZ2" s="23" t="s">
        <v>78</v>
      </c>
      <c r="DA2" s="23" t="s">
        <v>79</v>
      </c>
      <c r="DB2" s="23" t="s">
        <v>80</v>
      </c>
      <c r="DC2" s="25" t="s">
        <v>81</v>
      </c>
      <c r="DD2" s="105" t="s">
        <v>82</v>
      </c>
    </row>
    <row r="3" spans="1:117">
      <c r="A3" s="170">
        <v>42290</v>
      </c>
      <c r="B3" s="7">
        <v>-8</v>
      </c>
      <c r="C3" s="7">
        <v>-52.5</v>
      </c>
      <c r="D3" s="7">
        <v>38.9</v>
      </c>
      <c r="E3" s="201">
        <v>-6.6</v>
      </c>
      <c r="F3" s="201">
        <v>3.8</v>
      </c>
      <c r="G3" s="201">
        <v>10.4</v>
      </c>
      <c r="H3" s="201">
        <f>(E3^2+F3^2+G3^2)^0.5</f>
        <v>12.890306435457616</v>
      </c>
      <c r="I3" s="7">
        <v>8.2000000000000003E-2</v>
      </c>
      <c r="J3" s="40" t="s">
        <v>103</v>
      </c>
      <c r="K3" s="7">
        <v>1958.6</v>
      </c>
      <c r="L3" s="7">
        <v>64.099999999999994</v>
      </c>
      <c r="M3" s="60">
        <f>1/AB3</f>
        <v>1.4524750174297003</v>
      </c>
      <c r="N3" s="73">
        <v>2.0017E-2</v>
      </c>
      <c r="O3" s="7">
        <v>7.5307999999999998E-3</v>
      </c>
      <c r="P3" s="7">
        <v>3.2189000000000002E-2</v>
      </c>
      <c r="Q3" s="7">
        <v>1.5062000000000001E-2</v>
      </c>
      <c r="R3" s="7">
        <v>6.2005999999999997E-3</v>
      </c>
      <c r="S3" s="7">
        <v>3.6909999999999998E-3</v>
      </c>
      <c r="T3" s="7">
        <v>6.6476E-3</v>
      </c>
      <c r="U3" s="7">
        <v>3.9128000000000001E-3</v>
      </c>
      <c r="V3" s="7">
        <v>1.6809000000000001</v>
      </c>
      <c r="W3" s="7">
        <v>1.5136000000000001</v>
      </c>
      <c r="X3" s="181">
        <v>1.5972</v>
      </c>
      <c r="Y3" s="7">
        <v>8.3621000000000001E-2</v>
      </c>
      <c r="Z3" s="7">
        <v>0.60604000000000002</v>
      </c>
      <c r="AA3" s="7" t="s">
        <v>42</v>
      </c>
      <c r="AB3" s="7">
        <v>0.68847999999999998</v>
      </c>
      <c r="AC3" s="7" t="s">
        <v>42</v>
      </c>
      <c r="AD3" s="7">
        <v>-2.2162000000000001E-4</v>
      </c>
      <c r="AE3" s="7">
        <v>0.68847999999999998</v>
      </c>
      <c r="AF3" s="7">
        <v>2.7417000000000001E-4</v>
      </c>
      <c r="AG3" s="7">
        <v>0.74219000000000002</v>
      </c>
      <c r="AH3" s="7">
        <v>2.087E-4</v>
      </c>
      <c r="AI3" s="7">
        <v>60</v>
      </c>
      <c r="AJ3" s="7">
        <v>0.53142999999999996</v>
      </c>
      <c r="AK3" s="7">
        <v>0.6079</v>
      </c>
      <c r="AL3" s="7">
        <v>0.58594000000000002</v>
      </c>
      <c r="AM3" s="7">
        <v>7.6466999999999993E-2</v>
      </c>
      <c r="AN3" s="7">
        <v>4.0225E-3</v>
      </c>
      <c r="AO3" s="7">
        <v>0.65429999999999999</v>
      </c>
      <c r="AP3" s="7">
        <v>3.8791999999999999E-4</v>
      </c>
      <c r="AQ3" s="7">
        <v>0.79101999999999995</v>
      </c>
      <c r="AR3" s="7">
        <v>2.5345000000000001E-4</v>
      </c>
      <c r="AS3" s="7">
        <v>9.1116999999999999E-4</v>
      </c>
      <c r="AT3" s="7">
        <v>1.4097999999999999E-3</v>
      </c>
      <c r="AU3" s="7">
        <v>5.2915000000000002E-3</v>
      </c>
      <c r="AV3" s="7">
        <v>4.2724E-3</v>
      </c>
      <c r="AW3" s="7">
        <v>1.6391999999999999E-3</v>
      </c>
      <c r="AX3" s="7">
        <v>2.3733999999999999E-3</v>
      </c>
      <c r="AY3" s="7">
        <v>5.6026000000000003E-4</v>
      </c>
      <c r="AZ3" s="7">
        <v>1.0598999999999999E-3</v>
      </c>
      <c r="BA3" s="7">
        <v>2.4096E-4</v>
      </c>
      <c r="BB3" s="7">
        <v>2.4415999999999999E-4</v>
      </c>
      <c r="BC3" s="7">
        <v>1.1371E-3</v>
      </c>
      <c r="BD3" s="7">
        <v>1.0862000000000001E-3</v>
      </c>
      <c r="BE3" s="7">
        <v>3.9045999999999998E-3</v>
      </c>
      <c r="BF3" s="7">
        <v>3.7599E-3</v>
      </c>
      <c r="BG3" s="7">
        <v>9.1609999999999999E-4</v>
      </c>
      <c r="BH3" s="7">
        <v>1.0374E-3</v>
      </c>
      <c r="BI3" s="7">
        <v>3.8548E-4</v>
      </c>
      <c r="BJ3" s="7">
        <v>3.6142999999999999E-4</v>
      </c>
      <c r="BK3" s="7">
        <v>3.7268000000000002E-4</v>
      </c>
      <c r="BL3" s="7">
        <v>5.4770999999999997E-4</v>
      </c>
      <c r="BM3" s="7">
        <v>5.1793000000000004E-3</v>
      </c>
      <c r="BN3" s="7">
        <v>2.2683E-3</v>
      </c>
      <c r="BO3" s="7">
        <v>7.0952999999999997E-3</v>
      </c>
      <c r="BP3" s="7">
        <v>8.7641999999999998E-3</v>
      </c>
      <c r="BQ3" s="7">
        <v>7.9298000000000007E-3</v>
      </c>
      <c r="BR3" s="7">
        <v>1.3446E-2</v>
      </c>
      <c r="BS3" s="7">
        <v>1.1800000000000001E-3</v>
      </c>
      <c r="BT3" s="7">
        <v>-2.7504000000000001E-3</v>
      </c>
      <c r="BU3" s="7">
        <v>1.3636000000000001E-2</v>
      </c>
      <c r="BV3" s="7">
        <v>5.1913</v>
      </c>
      <c r="BW3" s="7">
        <v>3.9306999999999999</v>
      </c>
      <c r="BX3" s="7">
        <v>0.65315000000000001</v>
      </c>
      <c r="BY3" s="7">
        <v>0.29089999999999999</v>
      </c>
      <c r="BZ3" s="7">
        <v>0.4</v>
      </c>
      <c r="CA3" s="7">
        <v>2</v>
      </c>
      <c r="CB3" s="7">
        <v>41.024000000000001</v>
      </c>
      <c r="CC3" s="7">
        <v>0.33200000000000002</v>
      </c>
      <c r="CD3" s="7">
        <v>13</v>
      </c>
      <c r="CE3" s="7">
        <v>50</v>
      </c>
      <c r="CF3" s="7">
        <v>0</v>
      </c>
      <c r="CG3" s="7">
        <v>14</v>
      </c>
      <c r="CH3" s="7">
        <v>16</v>
      </c>
      <c r="CI3" s="7">
        <v>8</v>
      </c>
      <c r="CJ3" s="7">
        <v>159.59</v>
      </c>
      <c r="CK3" s="40">
        <v>1</v>
      </c>
      <c r="CL3" s="111">
        <f>K3/(((CG3*3600)+(CH3*60)+CI3)-((CO3*3600)+(CP3*60)+CQ3))</f>
        <v>0.2888790560471976</v>
      </c>
      <c r="CM3" s="111">
        <v>-16.215229999999998</v>
      </c>
      <c r="CN3" s="111">
        <v>-68.453450000000004</v>
      </c>
      <c r="CO3" s="112">
        <v>12</v>
      </c>
      <c r="CP3" s="7">
        <v>23</v>
      </c>
      <c r="CQ3" s="7">
        <v>8</v>
      </c>
      <c r="CR3" s="7"/>
      <c r="CS3" s="7"/>
      <c r="CT3" s="40"/>
      <c r="CU3" s="7"/>
      <c r="CV3" s="7"/>
      <c r="CW3" s="7"/>
      <c r="CX3" s="7"/>
      <c r="CY3" s="7"/>
      <c r="CZ3" s="7"/>
      <c r="DA3" s="40"/>
      <c r="DB3" s="7"/>
      <c r="DC3" s="40">
        <v>-3.4180000000000001</v>
      </c>
      <c r="DD3" s="7"/>
    </row>
    <row r="4" spans="1:117">
      <c r="A4" s="171">
        <v>42255</v>
      </c>
      <c r="B4" s="9">
        <v>6.3</v>
      </c>
      <c r="C4" s="9">
        <v>29.9</v>
      </c>
      <c r="D4" s="9">
        <v>44.4</v>
      </c>
      <c r="E4" s="32">
        <v>-11.5</v>
      </c>
      <c r="F4" s="32">
        <v>-11.3</v>
      </c>
      <c r="G4" s="32">
        <v>-0.9</v>
      </c>
      <c r="H4" s="201">
        <f t="shared" ref="H4:H66" si="111">(E4^2+F4^2+G4^2)^0.5</f>
        <v>16.147755261955144</v>
      </c>
      <c r="I4" s="9">
        <v>7.2999999999999995E-2</v>
      </c>
      <c r="J4" s="41" t="s">
        <v>55</v>
      </c>
      <c r="K4" s="9">
        <v>1137.8</v>
      </c>
      <c r="L4" s="9">
        <v>317.60000000000002</v>
      </c>
      <c r="M4" s="44">
        <f>1/AB4</f>
        <v>1.5114416130104895</v>
      </c>
      <c r="N4" s="37">
        <v>3.6033999999999997E-2</v>
      </c>
      <c r="O4" s="9">
        <v>5.8842E-3</v>
      </c>
      <c r="P4" s="9">
        <v>6.3160999999999995E-2</v>
      </c>
      <c r="Q4" s="9">
        <v>1.1768000000000001E-2</v>
      </c>
      <c r="R4" s="9">
        <v>2.4459E-3</v>
      </c>
      <c r="S4" s="9">
        <v>1.4488000000000001E-3</v>
      </c>
      <c r="T4" s="9">
        <v>2.3559000000000002E-3</v>
      </c>
      <c r="U4" s="9">
        <v>1.3726999999999999E-3</v>
      </c>
      <c r="V4" s="9">
        <v>1.4534</v>
      </c>
      <c r="W4" s="9">
        <v>1.8307</v>
      </c>
      <c r="X4" s="182">
        <v>1.6419999999999999</v>
      </c>
      <c r="Y4" s="9">
        <v>0.18865999999999999</v>
      </c>
      <c r="Z4" s="9">
        <v>0.65873999999999999</v>
      </c>
      <c r="AA4" s="9">
        <v>0.69528000000000001</v>
      </c>
      <c r="AB4" s="9">
        <v>0.66161999999999999</v>
      </c>
      <c r="AC4" s="9">
        <v>3.6535999999999999E-2</v>
      </c>
      <c r="AD4" s="9">
        <v>2.6216999999999998E-3</v>
      </c>
      <c r="AE4" s="9">
        <v>0.73241999999999996</v>
      </c>
      <c r="AF4" s="9">
        <v>1.0823999999999999E-4</v>
      </c>
      <c r="AG4" s="9">
        <v>0.74707000000000001</v>
      </c>
      <c r="AH4" s="11">
        <v>7.9699999999999999E-5</v>
      </c>
      <c r="AI4" s="9">
        <v>120</v>
      </c>
      <c r="AJ4" s="9">
        <v>0.64922000000000002</v>
      </c>
      <c r="AK4" s="9">
        <v>0.65003</v>
      </c>
      <c r="AL4" s="9">
        <v>0.64941000000000004</v>
      </c>
      <c r="AM4" s="9">
        <v>8.1514000000000001E-4</v>
      </c>
      <c r="AN4" s="9">
        <v>8.6025000000000008E-3</v>
      </c>
      <c r="AO4" s="9">
        <v>0.79590000000000005</v>
      </c>
      <c r="AP4" s="11">
        <v>8.6600000000000004E-5</v>
      </c>
      <c r="AQ4" s="9">
        <v>0.83984000000000003</v>
      </c>
      <c r="AR4" s="11">
        <v>3.6199999999999999E-5</v>
      </c>
      <c r="AS4" s="11">
        <v>4.2799999999999997E-5</v>
      </c>
      <c r="AT4" s="11">
        <v>4.1300000000000001E-5</v>
      </c>
      <c r="AU4" s="9">
        <v>1.8242E-3</v>
      </c>
      <c r="AV4" s="9">
        <v>2.5547E-3</v>
      </c>
      <c r="AW4" s="9">
        <v>1.75E-4</v>
      </c>
      <c r="AX4" s="9">
        <v>2.1722000000000001E-4</v>
      </c>
      <c r="AY4" s="11">
        <v>3.8399999999999998E-5</v>
      </c>
      <c r="AZ4" s="11">
        <v>2.9499999999999999E-5</v>
      </c>
      <c r="BA4" s="11">
        <v>3.29E-5</v>
      </c>
      <c r="BB4" s="11">
        <v>2.1999999999999999E-5</v>
      </c>
      <c r="BC4" s="11">
        <v>5.41E-5</v>
      </c>
      <c r="BD4" s="11">
        <v>4.2899999999999999E-5</v>
      </c>
      <c r="BE4" s="9">
        <v>9.6522000000000003E-4</v>
      </c>
      <c r="BF4" s="9">
        <v>1.0296000000000001E-3</v>
      </c>
      <c r="BG4" s="9">
        <v>1.3742999999999999E-4</v>
      </c>
      <c r="BH4" s="11">
        <v>1.3223E-4</v>
      </c>
      <c r="BI4" s="11">
        <v>4.2200000000000003E-5</v>
      </c>
      <c r="BJ4" s="11">
        <v>2.9E-5</v>
      </c>
      <c r="BK4" s="11">
        <v>3.1900000000000003E-5</v>
      </c>
      <c r="BL4" s="11">
        <v>2.7699999999999999E-5</v>
      </c>
      <c r="BM4" s="9">
        <v>1.2196E-2</v>
      </c>
      <c r="BN4" s="9">
        <v>1.6712000000000001E-3</v>
      </c>
      <c r="BO4" s="9">
        <v>1.7328000000000001E-3</v>
      </c>
      <c r="BP4" s="9">
        <v>1.5985999999999999E-3</v>
      </c>
      <c r="BQ4" s="9">
        <v>1.6657E-3</v>
      </c>
      <c r="BR4" s="9">
        <v>9.6230999999999997E-4</v>
      </c>
      <c r="BS4" s="11">
        <v>9.4900000000000003E-5</v>
      </c>
      <c r="BT4" s="9">
        <v>1.0529999999999999E-2</v>
      </c>
      <c r="BU4" s="9">
        <v>1.9285000000000001E-3</v>
      </c>
      <c r="BV4" s="9">
        <v>25.824000000000002</v>
      </c>
      <c r="BW4" s="9">
        <v>16.036000000000001</v>
      </c>
      <c r="BX4" s="9">
        <v>7.3219000000000003</v>
      </c>
      <c r="BY4" s="9">
        <v>0.16472999999999999</v>
      </c>
      <c r="BZ4" s="9">
        <v>0.5</v>
      </c>
      <c r="CA4" s="9">
        <v>2.5</v>
      </c>
      <c r="CB4" s="9">
        <v>315</v>
      </c>
      <c r="CC4" s="9">
        <v>0.34</v>
      </c>
      <c r="CD4" s="9">
        <v>14</v>
      </c>
      <c r="CE4" s="9">
        <v>30</v>
      </c>
      <c r="CF4" s="9">
        <v>0</v>
      </c>
      <c r="CG4" s="9">
        <v>14</v>
      </c>
      <c r="CH4" s="9">
        <v>49</v>
      </c>
      <c r="CI4" s="9">
        <v>15</v>
      </c>
      <c r="CJ4" s="9">
        <v>258.83999999999997</v>
      </c>
      <c r="CK4" s="31">
        <v>1</v>
      </c>
      <c r="CL4" s="48">
        <f t="shared" ref="CL4:CL34" si="112">K4/(((CG4*3600)+(CH4*60)+CI4)-((CO4*3600)+(CP4*60)+CQ4))</f>
        <v>0.30317079669597652</v>
      </c>
      <c r="CM4" s="9">
        <v>-1.2422</v>
      </c>
      <c r="CN4" s="9">
        <v>36.827199999999998</v>
      </c>
      <c r="CO4" s="9">
        <v>13</v>
      </c>
      <c r="CP4" s="9">
        <v>46</v>
      </c>
      <c r="CQ4" s="9">
        <v>42</v>
      </c>
      <c r="CR4" s="9"/>
      <c r="CS4" s="9"/>
      <c r="CT4" s="31"/>
      <c r="CU4" s="9"/>
      <c r="CV4" s="9"/>
      <c r="CW4" s="9"/>
      <c r="CX4" s="9"/>
      <c r="CY4" s="9"/>
      <c r="CZ4" s="9"/>
      <c r="DA4" s="31"/>
      <c r="DB4" s="9"/>
      <c r="DC4" s="41">
        <v>-2.1509999999999998</v>
      </c>
      <c r="DD4" s="9"/>
    </row>
    <row r="5" spans="1:117" s="112" customFormat="1">
      <c r="A5" s="173">
        <v>42254</v>
      </c>
      <c r="B5" s="111">
        <v>14.5</v>
      </c>
      <c r="C5" s="111">
        <v>98.9</v>
      </c>
      <c r="D5" s="111">
        <v>29.3</v>
      </c>
      <c r="E5" s="201">
        <v>16.8</v>
      </c>
      <c r="F5" s="201">
        <v>-12</v>
      </c>
      <c r="G5" s="201">
        <v>-3.8</v>
      </c>
      <c r="H5" s="201">
        <f t="shared" si="111"/>
        <v>20.992379569739111</v>
      </c>
      <c r="I5" s="111">
        <v>3.9</v>
      </c>
      <c r="J5" s="155" t="s">
        <v>111</v>
      </c>
      <c r="K5" s="155" t="s">
        <v>111</v>
      </c>
      <c r="L5" s="155" t="s">
        <v>111</v>
      </c>
      <c r="M5" s="130"/>
      <c r="N5" s="131"/>
      <c r="X5" s="183">
        <v>2.3642249999999998</v>
      </c>
      <c r="AF5" s="132"/>
      <c r="AH5" s="132"/>
      <c r="AP5" s="132"/>
      <c r="AR5" s="132"/>
      <c r="AS5" s="132"/>
      <c r="AT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CK5" s="118"/>
      <c r="CL5" s="111"/>
      <c r="CM5" s="111"/>
      <c r="CO5" s="155"/>
      <c r="CP5" s="155"/>
      <c r="CQ5" s="155"/>
      <c r="CR5" s="111"/>
      <c r="CS5" s="111"/>
      <c r="CT5" s="121"/>
      <c r="CU5" s="184"/>
      <c r="CV5" s="111"/>
      <c r="CW5" s="111"/>
      <c r="CX5" s="111"/>
      <c r="CY5" s="111"/>
      <c r="CZ5" s="111"/>
      <c r="DA5" s="121"/>
      <c r="DB5" s="111"/>
      <c r="DC5" s="118"/>
      <c r="DD5" s="123"/>
    </row>
    <row r="6" spans="1:117" s="112" customFormat="1">
      <c r="A6" s="173">
        <v>42249</v>
      </c>
      <c r="B6" s="111">
        <v>39.19</v>
      </c>
      <c r="C6" s="185">
        <v>40.869999999999997</v>
      </c>
      <c r="D6" s="185">
        <v>39.799999999999997</v>
      </c>
      <c r="E6" s="222">
        <v>10.3</v>
      </c>
      <c r="F6" s="222">
        <v>-12.2</v>
      </c>
      <c r="G6" s="222">
        <v>-18</v>
      </c>
      <c r="H6" s="201">
        <f t="shared" si="111"/>
        <v>24.060964236705065</v>
      </c>
      <c r="I6" s="58">
        <v>0.13</v>
      </c>
      <c r="J6" s="64"/>
      <c r="K6" s="111"/>
      <c r="L6" s="111"/>
      <c r="M6" s="130"/>
      <c r="N6" s="131"/>
      <c r="X6" s="183">
        <v>2.0347330000000001</v>
      </c>
      <c r="AF6" s="132"/>
      <c r="AH6" s="132"/>
      <c r="AP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132"/>
      <c r="BE6" s="132"/>
      <c r="BF6" s="132"/>
      <c r="BG6" s="132"/>
      <c r="BH6" s="132"/>
      <c r="BI6" s="132"/>
      <c r="BJ6" s="132"/>
      <c r="BK6" s="132"/>
      <c r="BL6" s="132"/>
      <c r="BS6" s="132"/>
      <c r="CK6" s="118"/>
      <c r="CL6" s="111"/>
      <c r="CM6" s="111"/>
      <c r="CN6" s="111"/>
      <c r="CO6" s="111"/>
      <c r="CP6" s="111"/>
      <c r="CQ6" s="111"/>
      <c r="CR6" s="111"/>
      <c r="CS6" s="111"/>
      <c r="CT6" s="121"/>
      <c r="CU6" s="184"/>
      <c r="CV6" s="111"/>
      <c r="CW6" s="111"/>
      <c r="CX6" s="111"/>
      <c r="CY6" s="111"/>
      <c r="CZ6" s="111"/>
      <c r="DA6" s="121"/>
      <c r="DB6" s="111"/>
      <c r="DC6" s="155"/>
      <c r="DD6" s="186"/>
    </row>
    <row r="7" spans="1:117">
      <c r="A7" s="170">
        <v>42169</v>
      </c>
      <c r="B7" s="7">
        <v>6.3</v>
      </c>
      <c r="C7" s="7">
        <v>124.1</v>
      </c>
      <c r="D7" s="7">
        <v>32.4</v>
      </c>
      <c r="E7" s="201">
        <v>-4.7</v>
      </c>
      <c r="F7" s="201">
        <v>-17.8</v>
      </c>
      <c r="G7" s="201">
        <v>-26</v>
      </c>
      <c r="H7" s="201">
        <f t="shared" si="111"/>
        <v>31.857966036770144</v>
      </c>
      <c r="I7" s="58">
        <v>0.22</v>
      </c>
      <c r="J7" s="64" t="s">
        <v>56</v>
      </c>
      <c r="K7" s="58">
        <v>1161.3</v>
      </c>
      <c r="L7" s="58">
        <v>263.89999999999998</v>
      </c>
      <c r="M7" s="60">
        <f>1/AB7</f>
        <v>0.86782955827475472</v>
      </c>
      <c r="N7" s="61">
        <v>5.0051999999999996E-3</v>
      </c>
      <c r="O7" s="58">
        <v>1.7779E-3</v>
      </c>
      <c r="P7" s="58">
        <v>7.9308E-3</v>
      </c>
      <c r="Q7" s="58">
        <v>3.5558E-3</v>
      </c>
      <c r="R7" s="58">
        <v>9.9164999999999995E-4</v>
      </c>
      <c r="S7" s="58">
        <v>5.9232999999999996E-4</v>
      </c>
      <c r="T7" s="58">
        <v>9.41E-4</v>
      </c>
      <c r="U7" s="58">
        <v>5.5829999999999996E-4</v>
      </c>
      <c r="V7" s="58">
        <v>0.98002999999999996</v>
      </c>
      <c r="W7" s="58">
        <v>0.83977000000000002</v>
      </c>
      <c r="X7" s="181">
        <v>0.90990000000000004</v>
      </c>
      <c r="Y7" s="58">
        <v>7.0132E-2</v>
      </c>
      <c r="Z7" s="58">
        <v>1.1471</v>
      </c>
      <c r="AA7" s="58">
        <v>1.1538999999999999</v>
      </c>
      <c r="AB7" s="58">
        <v>1.1523000000000001</v>
      </c>
      <c r="AC7" s="58">
        <v>6.7987999999999998E-3</v>
      </c>
      <c r="AD7" s="65">
        <v>6.8100000000000002E-5</v>
      </c>
      <c r="AE7" s="58">
        <v>1.167</v>
      </c>
      <c r="AF7" s="65">
        <v>7.8299999999999996E-6</v>
      </c>
      <c r="AG7" s="58">
        <v>1.2206999999999999</v>
      </c>
      <c r="AH7" s="65">
        <v>8.3399999999999998E-6</v>
      </c>
      <c r="AI7" s="58">
        <v>108.9</v>
      </c>
      <c r="AJ7" s="58">
        <v>1.1471</v>
      </c>
      <c r="AK7" s="58">
        <v>1.1538999999999999</v>
      </c>
      <c r="AL7" s="58">
        <v>1.1523000000000001</v>
      </c>
      <c r="AM7" s="58">
        <v>6.7987999999999998E-3</v>
      </c>
      <c r="AN7" s="65">
        <v>6.8100000000000002E-5</v>
      </c>
      <c r="AO7" s="58">
        <v>1.167</v>
      </c>
      <c r="AP7" s="65">
        <v>7.8299999999999996E-6</v>
      </c>
      <c r="AQ7" s="58">
        <v>1.2206999999999999</v>
      </c>
      <c r="AR7" s="65">
        <v>8.3399999999999998E-6</v>
      </c>
      <c r="AS7" s="65">
        <v>3.9199999999999997E-6</v>
      </c>
      <c r="AT7" s="65">
        <v>5.2900000000000002E-6</v>
      </c>
      <c r="AU7" s="58">
        <v>1.1806E-3</v>
      </c>
      <c r="AV7" s="58">
        <v>1.0786999999999999E-3</v>
      </c>
      <c r="AW7" s="65">
        <v>7.8399999999999995E-5</v>
      </c>
      <c r="AX7" s="65">
        <v>9.4900000000000003E-5</v>
      </c>
      <c r="AY7" s="65">
        <v>2.26E-5</v>
      </c>
      <c r="AZ7" s="65">
        <v>1.5500000000000001E-5</v>
      </c>
      <c r="BA7" s="65">
        <v>7.3799999999999996E-6</v>
      </c>
      <c r="BB7" s="65">
        <v>1.11E-5</v>
      </c>
      <c r="BC7" s="65">
        <v>3.9199999999999997E-6</v>
      </c>
      <c r="BD7" s="65">
        <v>5.2900000000000002E-6</v>
      </c>
      <c r="BE7" s="58">
        <v>1.1806E-3</v>
      </c>
      <c r="BF7" s="58">
        <v>1.0786999999999999E-3</v>
      </c>
      <c r="BG7" s="65">
        <v>7.8399999999999995E-5</v>
      </c>
      <c r="BH7" s="65">
        <v>9.4900000000000003E-5</v>
      </c>
      <c r="BI7" s="65">
        <v>2.26E-5</v>
      </c>
      <c r="BJ7" s="65">
        <v>1.5500000000000001E-5</v>
      </c>
      <c r="BK7" s="65">
        <v>7.3799999999999996E-6</v>
      </c>
      <c r="BL7" s="65">
        <v>1.11E-5</v>
      </c>
      <c r="BM7" s="58">
        <v>2.0127E-4</v>
      </c>
      <c r="BN7" s="58">
        <v>1.5257000000000001E-4</v>
      </c>
      <c r="BO7" s="58">
        <v>1.1997000000000001E-4</v>
      </c>
      <c r="BP7" s="58">
        <v>1.109E-4</v>
      </c>
      <c r="BQ7" s="58">
        <v>1.1543E-4</v>
      </c>
      <c r="BR7" s="58">
        <v>1.7490999999999999E-4</v>
      </c>
      <c r="BS7" s="65">
        <v>6.4099999999999996E-6</v>
      </c>
      <c r="BT7" s="65">
        <v>8.5799999999999998E-5</v>
      </c>
      <c r="BU7" s="58">
        <v>2.321E-4</v>
      </c>
      <c r="BV7" s="58">
        <v>7.9976000000000003</v>
      </c>
      <c r="BW7" s="58">
        <v>5.9730999999999996</v>
      </c>
      <c r="BX7" s="58">
        <v>1.7436</v>
      </c>
      <c r="BY7" s="58">
        <v>0.27413999999999999</v>
      </c>
      <c r="BZ7" s="58">
        <v>1</v>
      </c>
      <c r="CA7" s="58">
        <v>3</v>
      </c>
      <c r="CB7" s="58">
        <v>264.47000000000003</v>
      </c>
      <c r="CC7" s="58">
        <v>0.34799999999999998</v>
      </c>
      <c r="CD7" s="58">
        <v>3</v>
      </c>
      <c r="CE7" s="58">
        <v>40</v>
      </c>
      <c r="CF7" s="58">
        <v>0</v>
      </c>
      <c r="CG7" s="58">
        <v>4</v>
      </c>
      <c r="CH7" s="58">
        <v>11</v>
      </c>
      <c r="CI7" s="58">
        <v>55</v>
      </c>
      <c r="CJ7" s="58">
        <v>108.98</v>
      </c>
      <c r="CK7" s="64">
        <v>1</v>
      </c>
      <c r="CL7" s="58">
        <f t="shared" si="112"/>
        <v>0.28125454105110193</v>
      </c>
      <c r="CM7" s="58">
        <v>7.5354700000000001</v>
      </c>
      <c r="CN7" s="58">
        <v>134.54701</v>
      </c>
      <c r="CO7" s="58">
        <v>3</v>
      </c>
      <c r="CP7" s="58">
        <v>3</v>
      </c>
      <c r="CQ7" s="58">
        <v>6</v>
      </c>
      <c r="CR7" s="58"/>
      <c r="CS7" s="58"/>
      <c r="CT7" s="64"/>
      <c r="CU7" s="58"/>
      <c r="CV7" s="58"/>
      <c r="CW7" s="58"/>
      <c r="CX7" s="58"/>
      <c r="CY7" s="58"/>
      <c r="CZ7" s="58"/>
      <c r="DA7" s="64"/>
      <c r="DB7" s="58"/>
      <c r="DC7" s="64">
        <v>-32.161999999999999</v>
      </c>
      <c r="DD7" s="58"/>
    </row>
    <row r="8" spans="1:117">
      <c r="A8" s="173">
        <v>42134</v>
      </c>
      <c r="B8" s="111">
        <v>-46.3</v>
      </c>
      <c r="C8" s="111">
        <v>-179.3</v>
      </c>
      <c r="D8" s="111">
        <v>29.6</v>
      </c>
      <c r="E8" s="201">
        <v>11.2</v>
      </c>
      <c r="F8" s="201">
        <v>0.9</v>
      </c>
      <c r="G8" s="201">
        <v>4.7</v>
      </c>
      <c r="H8" s="201">
        <f t="shared" si="111"/>
        <v>12.179490958164056</v>
      </c>
      <c r="I8" s="111">
        <v>0.49</v>
      </c>
      <c r="J8" s="118" t="s">
        <v>57</v>
      </c>
      <c r="K8" s="111">
        <v>345.1</v>
      </c>
      <c r="L8" s="111">
        <v>218.8</v>
      </c>
      <c r="M8" s="130">
        <f>1/AB8</f>
        <v>2.0480052428934217</v>
      </c>
      <c r="N8" s="111">
        <v>0.46614</v>
      </c>
      <c r="O8" s="111">
        <v>5.8961E-2</v>
      </c>
      <c r="P8" s="111">
        <v>0.81438999999999995</v>
      </c>
      <c r="Q8" s="111">
        <v>0.11792</v>
      </c>
      <c r="R8" s="111">
        <v>1.8917E-2</v>
      </c>
      <c r="S8" s="111">
        <v>1.1495E-2</v>
      </c>
      <c r="T8" s="111">
        <v>1.9474999999999999E-2</v>
      </c>
      <c r="U8" s="111">
        <v>1.1481999999999999E-2</v>
      </c>
      <c r="V8" s="111">
        <v>1.7789999999999999</v>
      </c>
      <c r="W8" s="111">
        <v>1.7049000000000001</v>
      </c>
      <c r="X8" s="183">
        <v>1.7419</v>
      </c>
      <c r="Y8" s="111">
        <v>3.7046000000000003E-2</v>
      </c>
      <c r="Z8" s="111">
        <v>0.48808000000000001</v>
      </c>
      <c r="AA8" s="111">
        <v>0.48873</v>
      </c>
      <c r="AB8" s="111">
        <v>0.48827999999999999</v>
      </c>
      <c r="AC8" s="111">
        <v>6.5448999999999998E-4</v>
      </c>
      <c r="AD8" s="111">
        <v>0.54896</v>
      </c>
      <c r="AE8" s="111">
        <v>0.62988</v>
      </c>
      <c r="AF8" s="111">
        <v>4.7208999999999999E-4</v>
      </c>
      <c r="AG8" s="111">
        <v>1.0009999999999999</v>
      </c>
      <c r="AH8" s="111">
        <v>3.9397E-4</v>
      </c>
      <c r="AI8" s="111">
        <v>120</v>
      </c>
      <c r="AJ8" s="111">
        <v>0.49243999999999999</v>
      </c>
      <c r="AK8" s="111">
        <v>0.49419000000000002</v>
      </c>
      <c r="AL8" s="111">
        <v>0.49315999999999999</v>
      </c>
      <c r="AM8" s="111">
        <v>1.7511E-3</v>
      </c>
      <c r="AN8" s="111">
        <v>0.92952999999999997</v>
      </c>
      <c r="AO8" s="111">
        <v>0.62988</v>
      </c>
      <c r="AP8" s="120">
        <v>3.4949999999999998E-4</v>
      </c>
      <c r="AQ8" s="111">
        <v>1.0498000000000001</v>
      </c>
      <c r="AR8" s="120">
        <v>1.0158E-4</v>
      </c>
      <c r="AS8" s="111">
        <v>3.4621000000000001E-3</v>
      </c>
      <c r="AT8" s="111">
        <v>2.2090999999999999E-3</v>
      </c>
      <c r="AU8" s="111">
        <v>0.28248000000000001</v>
      </c>
      <c r="AV8" s="111">
        <v>0.18178</v>
      </c>
      <c r="AW8" s="111">
        <v>3.7650000000000001E-3</v>
      </c>
      <c r="AX8" s="111">
        <v>2.5436E-3</v>
      </c>
      <c r="AY8" s="111">
        <v>8.4183000000000001E-4</v>
      </c>
      <c r="AZ8" s="111">
        <v>1.0499999999999999E-3</v>
      </c>
      <c r="BA8" s="111">
        <v>1.5024999999999999E-4</v>
      </c>
      <c r="BB8" s="111">
        <v>1.4835E-4</v>
      </c>
      <c r="BC8" s="111">
        <v>3.6817E-3</v>
      </c>
      <c r="BD8" s="111">
        <v>3.2342E-3</v>
      </c>
      <c r="BE8" s="111">
        <v>0.20671999999999999</v>
      </c>
      <c r="BF8" s="111">
        <v>0.14818000000000001</v>
      </c>
      <c r="BG8" s="111">
        <v>5.5192000000000001E-3</v>
      </c>
      <c r="BH8" s="111">
        <v>5.1923999999999998E-3</v>
      </c>
      <c r="BI8" s="111">
        <v>6.1375000000000004E-4</v>
      </c>
      <c r="BJ8" s="111">
        <v>6.4720000000000001E-4</v>
      </c>
      <c r="BK8" s="111">
        <v>2.8505000000000002E-4</v>
      </c>
      <c r="BL8" s="111">
        <v>4.2886999999999998E-4</v>
      </c>
      <c r="BM8" s="111">
        <v>0.53432999999999997</v>
      </c>
      <c r="BN8" s="111">
        <v>3.0422999999999999E-2</v>
      </c>
      <c r="BO8" s="111">
        <v>5.3254999999999997E-2</v>
      </c>
      <c r="BP8" s="111">
        <v>5.7844E-2</v>
      </c>
      <c r="BQ8" s="111">
        <v>5.5550000000000002E-2</v>
      </c>
      <c r="BR8" s="111">
        <v>1.1762E-2</v>
      </c>
      <c r="BS8" s="111">
        <v>3.2449000000000002E-3</v>
      </c>
      <c r="BT8" s="111">
        <v>0.47877999999999998</v>
      </c>
      <c r="BU8" s="111">
        <v>3.2617E-2</v>
      </c>
      <c r="BV8" s="111">
        <v>43.051000000000002</v>
      </c>
      <c r="BW8" s="111">
        <v>26.893000000000001</v>
      </c>
      <c r="BX8" s="111">
        <v>9.6189999999999998</v>
      </c>
      <c r="BY8" s="111">
        <v>0.49041000000000001</v>
      </c>
      <c r="BZ8" s="111">
        <v>0.45</v>
      </c>
      <c r="CA8" s="111">
        <v>7</v>
      </c>
      <c r="CB8" s="111">
        <v>222.4</v>
      </c>
      <c r="CC8" s="111">
        <v>0.34799999999999998</v>
      </c>
      <c r="CD8" s="111">
        <v>7</v>
      </c>
      <c r="CE8" s="111">
        <v>30</v>
      </c>
      <c r="CF8" s="111">
        <v>0</v>
      </c>
      <c r="CG8" s="111">
        <v>8</v>
      </c>
      <c r="CH8" s="111">
        <v>2</v>
      </c>
      <c r="CI8" s="111">
        <v>31</v>
      </c>
      <c r="CJ8" s="111">
        <v>147.35</v>
      </c>
      <c r="CK8" s="121">
        <v>1</v>
      </c>
      <c r="CL8" s="111">
        <f t="shared" si="112"/>
        <v>0.32866666666666666</v>
      </c>
      <c r="CM8" s="111">
        <v>-43.916600000000003</v>
      </c>
      <c r="CN8" s="111">
        <v>-176.48339999999999</v>
      </c>
      <c r="CO8" s="122">
        <v>7</v>
      </c>
      <c r="CP8" s="111">
        <v>45</v>
      </c>
      <c r="CQ8" s="111">
        <v>1</v>
      </c>
      <c r="CR8" s="111"/>
      <c r="CS8" s="111"/>
      <c r="CT8" s="121"/>
      <c r="CU8" s="111"/>
      <c r="CV8" s="111"/>
      <c r="CW8" s="111"/>
      <c r="CX8" s="111"/>
      <c r="CY8" s="111"/>
      <c r="CZ8" s="111"/>
      <c r="DA8" s="121"/>
      <c r="DB8" s="111"/>
      <c r="DC8" s="121">
        <v>50.39</v>
      </c>
      <c r="DD8" s="111"/>
    </row>
    <row r="9" spans="1:117">
      <c r="A9" s="172">
        <v>42124</v>
      </c>
      <c r="B9" s="58">
        <v>-48.7</v>
      </c>
      <c r="C9" s="58">
        <v>139.1</v>
      </c>
      <c r="D9" s="58">
        <v>26.7</v>
      </c>
      <c r="E9" s="201">
        <v>12.2</v>
      </c>
      <c r="F9" s="201">
        <v>-4.2</v>
      </c>
      <c r="G9" s="201">
        <v>0.9</v>
      </c>
      <c r="H9" s="201">
        <f t="shared" si="111"/>
        <v>12.93406355326894</v>
      </c>
      <c r="I9" s="7">
        <v>0.32</v>
      </c>
      <c r="J9" s="64" t="s">
        <v>58</v>
      </c>
      <c r="K9" s="58">
        <v>3503.2</v>
      </c>
      <c r="L9" s="58">
        <v>218.8</v>
      </c>
      <c r="M9" s="60">
        <f t="shared" ref="M9:M11" si="113">1/AB9</f>
        <v>0.75295534974775991</v>
      </c>
      <c r="N9" s="58">
        <v>4.9315999999999999E-2</v>
      </c>
      <c r="O9" s="58">
        <v>4.6154000000000001E-2</v>
      </c>
      <c r="P9" s="58">
        <v>8.9192999999999995E-2</v>
      </c>
      <c r="Q9" s="58">
        <v>9.2309000000000002E-2</v>
      </c>
      <c r="R9" s="58">
        <v>1.1844E-2</v>
      </c>
      <c r="S9" s="58">
        <v>7.0540999999999998E-3</v>
      </c>
      <c r="T9" s="58">
        <v>1.1279000000000001E-2</v>
      </c>
      <c r="U9" s="58">
        <v>6.6312000000000003E-3</v>
      </c>
      <c r="V9" s="58">
        <v>0.59897999999999996</v>
      </c>
      <c r="W9" s="58">
        <v>0.66351000000000004</v>
      </c>
      <c r="X9" s="181">
        <v>0.63124999999999998</v>
      </c>
      <c r="Y9" s="58">
        <v>3.2264000000000001E-2</v>
      </c>
      <c r="Z9" s="58">
        <v>1.3245</v>
      </c>
      <c r="AA9" s="58">
        <v>1.3329</v>
      </c>
      <c r="AB9" s="58">
        <v>1.3281000000000001</v>
      </c>
      <c r="AC9" s="65">
        <v>8.3607999999999998E-3</v>
      </c>
      <c r="AD9" s="58">
        <v>3.2900999999999998E-3</v>
      </c>
      <c r="AE9" s="58">
        <v>1.3428</v>
      </c>
      <c r="AF9" s="58">
        <v>3.7275999999999998E-4</v>
      </c>
      <c r="AG9" s="58">
        <v>1.3965000000000001</v>
      </c>
      <c r="AH9" s="58">
        <v>6.7531000000000004E-4</v>
      </c>
      <c r="AI9" s="58">
        <v>80</v>
      </c>
      <c r="AJ9" s="58">
        <v>1.3491</v>
      </c>
      <c r="AK9" s="58">
        <v>1.3939999999999999</v>
      </c>
      <c r="AL9" s="58">
        <v>1.3867</v>
      </c>
      <c r="AM9" s="58">
        <v>4.4845999999999997E-2</v>
      </c>
      <c r="AN9" s="58">
        <v>1.6998E-3</v>
      </c>
      <c r="AO9" s="58">
        <v>1.3965000000000001</v>
      </c>
      <c r="AP9" s="58">
        <v>3.2463000000000001E-4</v>
      </c>
      <c r="AQ9" s="58">
        <v>1.5527</v>
      </c>
      <c r="AR9" s="58">
        <v>7.1659000000000002E-4</v>
      </c>
      <c r="AS9" s="58">
        <v>4.3017000000000001E-4</v>
      </c>
      <c r="AT9" s="58">
        <v>1.8809999999999999E-4</v>
      </c>
      <c r="AU9" s="58">
        <v>4.2164E-2</v>
      </c>
      <c r="AV9" s="58">
        <v>2.2017999999999999E-2</v>
      </c>
      <c r="AW9" s="65">
        <v>3.9096000000000001E-3</v>
      </c>
      <c r="AX9" s="65">
        <v>6.0013999999999996E-3</v>
      </c>
      <c r="AY9" s="65">
        <v>1.2538E-4</v>
      </c>
      <c r="AZ9" s="65">
        <v>9.2800000000000006E-5</v>
      </c>
      <c r="BA9" s="65">
        <v>8.4336999999999997E-4</v>
      </c>
      <c r="BB9" s="65">
        <v>8.7493E-4</v>
      </c>
      <c r="BC9" s="58">
        <v>5.4308999999999998E-4</v>
      </c>
      <c r="BD9" s="58">
        <v>5.6893999999999998E-4</v>
      </c>
      <c r="BE9" s="58">
        <v>3.0383E-2</v>
      </c>
      <c r="BF9" s="58">
        <v>2.6421E-2</v>
      </c>
      <c r="BG9" s="58">
        <v>2.673E-3</v>
      </c>
      <c r="BH9" s="58">
        <v>2.1488000000000002E-3</v>
      </c>
      <c r="BI9" s="58">
        <v>8.6636999999999999E-4</v>
      </c>
      <c r="BJ9" s="58">
        <v>5.2338000000000005E-4</v>
      </c>
      <c r="BK9" s="65">
        <v>7.6541999999999995E-4</v>
      </c>
      <c r="BL9" s="65">
        <v>7.1347000000000001E-4</v>
      </c>
      <c r="BM9" s="58">
        <v>2.248E-2</v>
      </c>
      <c r="BN9" s="58">
        <v>1.6223999999999999E-2</v>
      </c>
      <c r="BO9" s="58">
        <v>2.2804000000000001E-2</v>
      </c>
      <c r="BP9" s="58">
        <v>2.1284999999999998E-2</v>
      </c>
      <c r="BQ9" s="58">
        <v>2.2044000000000001E-2</v>
      </c>
      <c r="BR9" s="58">
        <v>1.5636000000000001E-2</v>
      </c>
      <c r="BS9" s="58">
        <v>1.0744000000000001E-3</v>
      </c>
      <c r="BT9" s="58">
        <v>4.3606E-4</v>
      </c>
      <c r="BU9" s="58">
        <v>2.2532E-2</v>
      </c>
      <c r="BV9" s="58">
        <v>7.5308000000000002</v>
      </c>
      <c r="BW9" s="58">
        <v>8.9923000000000002</v>
      </c>
      <c r="BX9" s="58">
        <v>1.0198</v>
      </c>
      <c r="BY9" s="58">
        <v>2.9238E-2</v>
      </c>
      <c r="BZ9" s="58">
        <v>0.7</v>
      </c>
      <c r="CA9" s="58">
        <v>2.1</v>
      </c>
      <c r="CB9" s="58">
        <v>217.24</v>
      </c>
      <c r="CC9" s="58">
        <v>0.34499999999999997</v>
      </c>
      <c r="CD9" s="58">
        <v>13</v>
      </c>
      <c r="CE9" s="58">
        <v>15</v>
      </c>
      <c r="CF9" s="58">
        <v>0</v>
      </c>
      <c r="CG9" s="58">
        <v>13</v>
      </c>
      <c r="CH9" s="58">
        <v>23</v>
      </c>
      <c r="CI9" s="58">
        <v>44</v>
      </c>
      <c r="CJ9" s="58">
        <v>138.37</v>
      </c>
      <c r="CK9" s="64">
        <v>1</v>
      </c>
      <c r="CL9" s="111">
        <f t="shared" si="112"/>
        <v>0.31954756909605031</v>
      </c>
      <c r="CM9" s="58">
        <v>-27.12726</v>
      </c>
      <c r="CN9" s="58">
        <v>-109.36265</v>
      </c>
      <c r="CO9" s="58">
        <v>10</v>
      </c>
      <c r="CP9" s="58">
        <v>21</v>
      </c>
      <c r="CQ9" s="58">
        <v>1</v>
      </c>
      <c r="CR9" s="58"/>
      <c r="CS9" s="58"/>
      <c r="CT9" s="64"/>
      <c r="CU9" s="58"/>
      <c r="CV9" s="58"/>
      <c r="CW9" s="58"/>
      <c r="CX9" s="58"/>
      <c r="CY9" s="58"/>
      <c r="CZ9" s="58"/>
      <c r="DA9" s="64"/>
      <c r="DB9" s="58"/>
      <c r="DC9" s="64">
        <v>59.05</v>
      </c>
      <c r="DD9" s="58"/>
    </row>
    <row r="10" spans="1:117">
      <c r="A10" s="173">
        <v>42102</v>
      </c>
      <c r="B10" s="111">
        <v>-25.5</v>
      </c>
      <c r="C10" s="111">
        <v>51.5</v>
      </c>
      <c r="D10" s="111">
        <v>36.299999999999997</v>
      </c>
      <c r="E10" s="201">
        <v>8</v>
      </c>
      <c r="F10" s="201">
        <v>-15.6</v>
      </c>
      <c r="G10" s="201">
        <v>-7.9</v>
      </c>
      <c r="H10" s="201">
        <f t="shared" si="111"/>
        <v>19.229404566964625</v>
      </c>
      <c r="I10" s="111">
        <v>0.49</v>
      </c>
      <c r="J10" s="121" t="s">
        <v>59</v>
      </c>
      <c r="K10" s="111">
        <v>840.7</v>
      </c>
      <c r="L10" s="111">
        <v>109.6</v>
      </c>
      <c r="M10" s="130">
        <f t="shared" si="113"/>
        <v>2.0378219758721881</v>
      </c>
      <c r="N10" s="111">
        <v>0.36729000000000001</v>
      </c>
      <c r="O10" s="111">
        <v>9.0304999999999996E-2</v>
      </c>
      <c r="P10" s="111">
        <v>0.63124000000000002</v>
      </c>
      <c r="Q10" s="111">
        <v>0.18060999999999999</v>
      </c>
      <c r="R10" s="111">
        <v>4.9106000000000002E-3</v>
      </c>
      <c r="S10" s="111">
        <v>2.8527000000000001E-3</v>
      </c>
      <c r="T10" s="111">
        <v>4.8243000000000001E-3</v>
      </c>
      <c r="U10" s="111">
        <v>2.8294000000000001E-3</v>
      </c>
      <c r="V10" s="111">
        <v>2.1806999999999999</v>
      </c>
      <c r="W10" s="111">
        <v>1.8359000000000001</v>
      </c>
      <c r="X10" s="183">
        <v>2.0083000000000002</v>
      </c>
      <c r="Y10" s="111">
        <v>0.17238000000000001</v>
      </c>
      <c r="Z10" s="111">
        <v>0.49070000000000003</v>
      </c>
      <c r="AA10" s="111">
        <v>0.49080000000000001</v>
      </c>
      <c r="AB10" s="111">
        <v>0.49071999999999999</v>
      </c>
      <c r="AC10" s="120">
        <v>9.9300000000000001E-5</v>
      </c>
      <c r="AD10" s="111">
        <v>0.37168000000000001</v>
      </c>
      <c r="AE10" s="111">
        <v>0.56884999999999997</v>
      </c>
      <c r="AF10" s="111">
        <v>8.0749000000000001E-4</v>
      </c>
      <c r="AG10" s="111">
        <v>1.0864</v>
      </c>
      <c r="AH10" s="111">
        <v>1.3247000000000001E-4</v>
      </c>
      <c r="AI10" s="111">
        <v>120</v>
      </c>
      <c r="AJ10" s="111">
        <v>0.49314000000000002</v>
      </c>
      <c r="AK10" s="111">
        <v>0.49320999999999998</v>
      </c>
      <c r="AL10" s="111">
        <v>0.49315999999999999</v>
      </c>
      <c r="AM10" s="120">
        <v>7.6000000000000004E-5</v>
      </c>
      <c r="AN10" s="111">
        <v>0.78027999999999997</v>
      </c>
      <c r="AO10" s="111">
        <v>0.58594000000000002</v>
      </c>
      <c r="AP10" s="111">
        <v>2.8907999999999999E-4</v>
      </c>
      <c r="AQ10" s="111">
        <v>1.2402</v>
      </c>
      <c r="AR10" s="120">
        <v>6.6600000000000006E-5</v>
      </c>
      <c r="AS10" s="111">
        <v>3.2141E-4</v>
      </c>
      <c r="AT10" s="111">
        <v>2.6071999999999998E-4</v>
      </c>
      <c r="AU10" s="111">
        <v>6.3841000000000002E-3</v>
      </c>
      <c r="AV10" s="111">
        <v>3.9459999999999999E-3</v>
      </c>
      <c r="AW10" s="111">
        <v>3.1303E-4</v>
      </c>
      <c r="AX10" s="111">
        <v>1.6977999999999999E-4</v>
      </c>
      <c r="AY10" s="120">
        <v>5.49E-5</v>
      </c>
      <c r="AZ10" s="120">
        <v>3.1399999999999998E-5</v>
      </c>
      <c r="BA10" s="120">
        <v>5.5600000000000003E-5</v>
      </c>
      <c r="BB10" s="120">
        <v>7.2299999999999996E-5</v>
      </c>
      <c r="BC10" s="111">
        <v>3.4302999999999997E-4</v>
      </c>
      <c r="BD10" s="111">
        <v>2.8642000000000001E-4</v>
      </c>
      <c r="BE10" s="111">
        <v>6.1053000000000001E-3</v>
      </c>
      <c r="BF10" s="111">
        <v>6.2963000000000003E-3</v>
      </c>
      <c r="BG10" s="111">
        <v>1.7646E-4</v>
      </c>
      <c r="BH10" s="111">
        <v>1.3106000000000001E-4</v>
      </c>
      <c r="BI10" s="111">
        <v>1.7212999999999999E-4</v>
      </c>
      <c r="BJ10" s="111">
        <v>2.1502000000000001E-4</v>
      </c>
      <c r="BK10" s="120">
        <v>6.7000000000000002E-5</v>
      </c>
      <c r="BL10" s="120">
        <v>5.63E-5</v>
      </c>
      <c r="BM10" s="111">
        <v>0.56335999999999997</v>
      </c>
      <c r="BN10" s="111">
        <v>9.8353999999999997E-2</v>
      </c>
      <c r="BO10" s="111">
        <v>9.8794999999999994E-3</v>
      </c>
      <c r="BP10" s="111">
        <v>9.1336000000000004E-3</v>
      </c>
      <c r="BQ10" s="111">
        <v>9.5066000000000005E-3</v>
      </c>
      <c r="BR10" s="111">
        <v>3.8863999999999999E-3</v>
      </c>
      <c r="BS10" s="111">
        <v>5.2745000000000005E-4</v>
      </c>
      <c r="BT10" s="111">
        <v>0.55384999999999995</v>
      </c>
      <c r="BU10" s="111">
        <v>9.8430000000000004E-2</v>
      </c>
      <c r="BV10" s="111">
        <v>128.54</v>
      </c>
      <c r="BW10" s="111">
        <v>83.24</v>
      </c>
      <c r="BX10" s="111">
        <v>59.26</v>
      </c>
      <c r="BY10" s="111">
        <v>4.2332000000000001</v>
      </c>
      <c r="BZ10" s="111">
        <v>0.4</v>
      </c>
      <c r="CA10" s="111">
        <v>3</v>
      </c>
      <c r="CB10" s="111">
        <v>108.63</v>
      </c>
      <c r="CC10" s="111">
        <v>0.35799999999999998</v>
      </c>
      <c r="CD10" s="111">
        <v>4</v>
      </c>
      <c r="CE10" s="111">
        <v>15</v>
      </c>
      <c r="CF10" s="111">
        <v>0</v>
      </c>
      <c r="CG10" s="111">
        <v>4</v>
      </c>
      <c r="CH10" s="111">
        <v>33</v>
      </c>
      <c r="CI10" s="111">
        <v>22</v>
      </c>
      <c r="CJ10" s="111">
        <v>338.78</v>
      </c>
      <c r="CK10" s="121">
        <v>1</v>
      </c>
      <c r="CL10" s="111">
        <f t="shared" si="112"/>
        <v>0.52184978274363747</v>
      </c>
      <c r="CM10" s="111">
        <v>-19.010860000000001</v>
      </c>
      <c r="CN10" s="111">
        <v>47.305019999999999</v>
      </c>
      <c r="CO10" s="111">
        <v>4</v>
      </c>
      <c r="CP10" s="111">
        <v>6</v>
      </c>
      <c r="CQ10" s="111">
        <v>31</v>
      </c>
      <c r="CR10" s="111"/>
      <c r="CS10" s="111"/>
      <c r="CT10" s="121"/>
      <c r="CU10" s="111"/>
      <c r="CV10" s="111"/>
      <c r="CW10" s="111"/>
      <c r="CX10" s="111"/>
      <c r="CY10" s="111"/>
      <c r="CZ10" s="111"/>
      <c r="DA10" s="121"/>
      <c r="DB10" s="111"/>
      <c r="DC10" s="121">
        <v>-9.6549999999999994</v>
      </c>
      <c r="DD10" s="111"/>
    </row>
    <row r="11" spans="1:117">
      <c r="A11" s="173">
        <v>42074</v>
      </c>
      <c r="B11" s="111">
        <v>8</v>
      </c>
      <c r="C11" s="111">
        <v>119.1</v>
      </c>
      <c r="D11" s="111">
        <v>35.200000000000003</v>
      </c>
      <c r="E11" s="32">
        <v>5.5</v>
      </c>
      <c r="F11" s="32">
        <v>-10.5</v>
      </c>
      <c r="G11" s="32">
        <v>-16</v>
      </c>
      <c r="H11" s="201">
        <f t="shared" si="111"/>
        <v>19.912307751739878</v>
      </c>
      <c r="I11" s="111">
        <v>0.23</v>
      </c>
      <c r="J11" s="118" t="s">
        <v>56</v>
      </c>
      <c r="K11" s="112">
        <v>1702.6</v>
      </c>
      <c r="L11" s="111">
        <v>272.8</v>
      </c>
      <c r="M11" s="130">
        <f t="shared" si="113"/>
        <v>2.5842464337399211</v>
      </c>
      <c r="N11" s="124">
        <v>0.15221999999999999</v>
      </c>
      <c r="O11" s="111">
        <v>3.0421E-2</v>
      </c>
      <c r="P11" s="111">
        <v>0.25145000000000001</v>
      </c>
      <c r="Q11" s="111">
        <v>6.0842E-2</v>
      </c>
      <c r="R11" s="111">
        <v>5.2817000000000003E-3</v>
      </c>
      <c r="S11" s="111">
        <v>3.1346999999999998E-3</v>
      </c>
      <c r="T11" s="111">
        <v>5.2705E-3</v>
      </c>
      <c r="U11" s="111">
        <v>3.1334000000000002E-3</v>
      </c>
      <c r="V11" s="111">
        <v>2.6648999999999998</v>
      </c>
      <c r="W11" s="111">
        <v>2.6916000000000002</v>
      </c>
      <c r="X11" s="183">
        <v>2.6781999999999999</v>
      </c>
      <c r="Y11" s="111">
        <v>1.3325999999999999E-2</v>
      </c>
      <c r="Z11" s="111">
        <v>0.38693</v>
      </c>
      <c r="AA11" s="111">
        <v>0.38700000000000001</v>
      </c>
      <c r="AB11" s="111">
        <v>0.38696000000000003</v>
      </c>
      <c r="AC11" s="120">
        <v>6.6600000000000006E-5</v>
      </c>
      <c r="AD11" s="111">
        <v>0.14721000000000001</v>
      </c>
      <c r="AE11" s="111">
        <v>0.45532</v>
      </c>
      <c r="AF11" s="111">
        <v>1.2488E-3</v>
      </c>
      <c r="AG11" s="111">
        <v>0.46631</v>
      </c>
      <c r="AH11" s="111">
        <v>3.0665E-4</v>
      </c>
      <c r="AI11" s="111">
        <v>120</v>
      </c>
      <c r="AJ11" s="111">
        <v>0.40467999999999998</v>
      </c>
      <c r="AK11" s="111">
        <v>0.42133999999999999</v>
      </c>
      <c r="AL11" s="111">
        <v>0.40527000000000002</v>
      </c>
      <c r="AM11" s="111">
        <v>1.6653999999999999E-2</v>
      </c>
      <c r="AN11" s="111">
        <v>8.8976E-2</v>
      </c>
      <c r="AO11" s="111">
        <v>0.50292999999999999</v>
      </c>
      <c r="AP11" s="111">
        <v>1.0135000000000001E-3</v>
      </c>
      <c r="AQ11" s="111">
        <v>0.61523000000000005</v>
      </c>
      <c r="AR11" s="120">
        <v>7.8401000000000002E-4</v>
      </c>
      <c r="AS11" s="111">
        <v>6.3942000000000003E-4</v>
      </c>
      <c r="AT11" s="111">
        <v>4.2315000000000001E-4</v>
      </c>
      <c r="AU11" s="111">
        <v>1.3243E-3</v>
      </c>
      <c r="AV11" s="120">
        <v>1.6516E-4</v>
      </c>
      <c r="AW11" s="111">
        <v>5.8995E-4</v>
      </c>
      <c r="AX11" s="120">
        <v>2.2761E-4</v>
      </c>
      <c r="AY11" s="120">
        <v>6.4900000000000005E-5</v>
      </c>
      <c r="AZ11" s="120">
        <v>6.4700000000000001E-5</v>
      </c>
      <c r="BA11" s="120">
        <v>3.3300000000000003E-5</v>
      </c>
      <c r="BB11" s="120">
        <v>2.34E-5</v>
      </c>
      <c r="BC11" s="111">
        <v>7.8846999999999999E-4</v>
      </c>
      <c r="BD11" s="111">
        <v>4.5255000000000002E-4</v>
      </c>
      <c r="BE11" s="111">
        <v>1.2477E-3</v>
      </c>
      <c r="BF11" s="111">
        <v>1.2588E-3</v>
      </c>
      <c r="BG11" s="111">
        <v>3.5358999999999998E-4</v>
      </c>
      <c r="BH11" s="111">
        <v>3.0769E-4</v>
      </c>
      <c r="BI11" s="111">
        <v>1.6752999999999999E-4</v>
      </c>
      <c r="BJ11" s="111">
        <v>2.063E-4</v>
      </c>
      <c r="BK11" s="120">
        <v>2.6699999999999998E-5</v>
      </c>
      <c r="BL11" s="120">
        <v>1.56E-5</v>
      </c>
      <c r="BM11" s="111">
        <v>0.79022999999999999</v>
      </c>
      <c r="BN11" s="111">
        <v>0.15393000000000001</v>
      </c>
      <c r="BO11" s="111">
        <v>3.2682000000000003E-2</v>
      </c>
      <c r="BP11" s="111">
        <v>4.9314999999999998E-2</v>
      </c>
      <c r="BQ11" s="111">
        <v>4.0998E-2</v>
      </c>
      <c r="BR11" s="111">
        <v>0.10879999999999999</v>
      </c>
      <c r="BS11" s="111">
        <v>1.1761000000000001E-2</v>
      </c>
      <c r="BT11" s="111">
        <v>0.74924000000000002</v>
      </c>
      <c r="BU11" s="111">
        <v>0.18848999999999999</v>
      </c>
      <c r="BV11" s="111">
        <v>47.607999999999997</v>
      </c>
      <c r="BW11" s="111">
        <v>30.513999999999999</v>
      </c>
      <c r="BX11" s="111">
        <v>19.274999999999999</v>
      </c>
      <c r="BY11" s="111">
        <v>3.5182000000000002</v>
      </c>
      <c r="BZ11" s="111">
        <v>0.3</v>
      </c>
      <c r="CA11" s="111">
        <v>6</v>
      </c>
      <c r="CB11" s="111">
        <v>272.01</v>
      </c>
      <c r="CC11" s="111">
        <v>0.34899999999999998</v>
      </c>
      <c r="CD11" s="111">
        <v>7</v>
      </c>
      <c r="CE11" s="111">
        <v>30</v>
      </c>
      <c r="CF11" s="111">
        <v>0</v>
      </c>
      <c r="CG11" s="111">
        <v>7</v>
      </c>
      <c r="CH11" s="111">
        <v>45</v>
      </c>
      <c r="CI11" s="111">
        <v>4</v>
      </c>
      <c r="CJ11" s="111">
        <v>888.16</v>
      </c>
      <c r="CK11" s="121">
        <v>1</v>
      </c>
      <c r="CL11" s="111">
        <f t="shared" si="112"/>
        <v>0.32964181994191671</v>
      </c>
      <c r="CM11" s="111">
        <v>7.5354700000000001</v>
      </c>
      <c r="CN11" s="111">
        <v>134.54701</v>
      </c>
      <c r="CO11" s="111">
        <v>6</v>
      </c>
      <c r="CP11" s="111">
        <v>18</v>
      </c>
      <c r="CQ11" s="111">
        <v>59</v>
      </c>
      <c r="CR11" s="111"/>
      <c r="CS11" s="111"/>
      <c r="CT11" s="121"/>
      <c r="CU11" s="111"/>
      <c r="CV11" s="111"/>
      <c r="CW11" s="111"/>
      <c r="CX11" s="111"/>
      <c r="CY11" s="111"/>
      <c r="CZ11" s="111"/>
      <c r="DA11" s="121"/>
      <c r="DB11" s="111"/>
      <c r="DC11" s="121">
        <v>9.625</v>
      </c>
      <c r="DD11" s="111"/>
    </row>
    <row r="12" spans="1:117" s="7" customFormat="1">
      <c r="A12" s="172">
        <v>42067</v>
      </c>
      <c r="B12" s="58">
        <v>-15.9</v>
      </c>
      <c r="C12" s="58">
        <v>88.1</v>
      </c>
      <c r="D12" s="9">
        <v>39.799999999999997</v>
      </c>
      <c r="E12" s="222">
        <v>7.8</v>
      </c>
      <c r="F12" s="222">
        <v>-16</v>
      </c>
      <c r="G12" s="222">
        <v>-2.5</v>
      </c>
      <c r="H12" s="201">
        <f t="shared" si="111"/>
        <v>17.974704448196082</v>
      </c>
      <c r="I12" s="7">
        <v>0.18</v>
      </c>
      <c r="J12" s="64"/>
      <c r="K12" s="58"/>
      <c r="L12" s="58"/>
      <c r="M12" s="60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181">
        <v>2.0904500000000001</v>
      </c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65"/>
      <c r="AU12" s="58"/>
      <c r="AV12" s="58"/>
      <c r="AW12" s="58"/>
      <c r="AX12" s="58"/>
      <c r="AY12" s="58"/>
      <c r="AZ12" s="58"/>
      <c r="BA12" s="58"/>
      <c r="BB12" s="65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64"/>
      <c r="CL12" s="58"/>
      <c r="CM12" s="58"/>
      <c r="CN12" s="58"/>
      <c r="CO12" s="58"/>
      <c r="CP12" s="58"/>
      <c r="CQ12" s="58"/>
      <c r="CR12" s="58"/>
      <c r="CS12" s="58"/>
      <c r="CT12" s="64"/>
      <c r="CU12" s="58"/>
      <c r="CV12" s="58"/>
      <c r="CW12" s="58"/>
      <c r="CX12" s="58"/>
      <c r="CY12" s="58"/>
      <c r="CZ12" s="58"/>
      <c r="DA12" s="64"/>
      <c r="DB12" s="58"/>
      <c r="DC12" s="64"/>
      <c r="DD12" s="58"/>
    </row>
    <row r="13" spans="1:117" s="112" customFormat="1">
      <c r="A13" s="173">
        <v>42061</v>
      </c>
      <c r="B13" s="111">
        <v>68</v>
      </c>
      <c r="C13" s="111">
        <v>-149</v>
      </c>
      <c r="D13" s="111">
        <v>33.700000000000003</v>
      </c>
      <c r="E13" s="201">
        <v>5.6</v>
      </c>
      <c r="F13" s="201">
        <v>-2.2999999999999998</v>
      </c>
      <c r="G13" s="201">
        <v>-20.2</v>
      </c>
      <c r="H13" s="201">
        <f t="shared" si="111"/>
        <v>21.087674124947966</v>
      </c>
      <c r="I13" s="111">
        <v>0.53</v>
      </c>
      <c r="J13" s="155"/>
      <c r="L13" s="111"/>
      <c r="M13" s="130"/>
      <c r="N13" s="124"/>
      <c r="O13" s="111"/>
      <c r="P13" s="111"/>
      <c r="Q13" s="111"/>
      <c r="R13" s="111"/>
      <c r="S13" s="111"/>
      <c r="T13" s="111"/>
      <c r="U13" s="111"/>
      <c r="V13" s="111"/>
      <c r="W13" s="111"/>
      <c r="X13" s="183">
        <v>3.0257000000000001</v>
      </c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20"/>
      <c r="AQ13" s="111"/>
      <c r="AR13" s="120"/>
      <c r="AS13" s="111"/>
      <c r="AT13" s="111"/>
      <c r="AU13" s="111"/>
      <c r="AV13" s="111"/>
      <c r="AW13" s="120"/>
      <c r="AX13" s="120"/>
      <c r="AY13" s="120"/>
      <c r="AZ13" s="120"/>
      <c r="BA13" s="120"/>
      <c r="BB13" s="120"/>
      <c r="BC13" s="111"/>
      <c r="BD13" s="111"/>
      <c r="BE13" s="111"/>
      <c r="BF13" s="111"/>
      <c r="BG13" s="111"/>
      <c r="BH13" s="111"/>
      <c r="BI13" s="120"/>
      <c r="BJ13" s="120"/>
      <c r="BK13" s="120"/>
      <c r="BL13" s="120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  <c r="CJ13" s="111"/>
      <c r="CK13" s="121"/>
      <c r="CL13" s="111"/>
      <c r="CM13" s="111"/>
      <c r="CN13" s="111"/>
      <c r="CO13" s="111"/>
      <c r="CP13" s="111"/>
      <c r="CQ13" s="111"/>
      <c r="CR13" s="111"/>
      <c r="CS13" s="111"/>
      <c r="CT13" s="121"/>
      <c r="CU13" s="187"/>
      <c r="CV13" s="111"/>
      <c r="CW13" s="111"/>
      <c r="CX13" s="111"/>
      <c r="CY13" s="111"/>
      <c r="CZ13" s="111"/>
      <c r="DA13" s="121"/>
      <c r="DB13" s="111"/>
      <c r="DC13" s="118"/>
    </row>
    <row r="14" spans="1:117" s="112" customFormat="1">
      <c r="A14" s="173">
        <v>42013</v>
      </c>
      <c r="B14" s="111">
        <v>2</v>
      </c>
      <c r="C14" s="111">
        <v>28.8</v>
      </c>
      <c r="D14" s="9">
        <v>36</v>
      </c>
      <c r="E14" s="222">
        <v>-10.7</v>
      </c>
      <c r="F14" s="222">
        <v>-7.6</v>
      </c>
      <c r="G14" s="222">
        <v>11.6</v>
      </c>
      <c r="H14" s="201">
        <f t="shared" si="111"/>
        <v>17.515992692393997</v>
      </c>
      <c r="I14" s="111">
        <v>0.41</v>
      </c>
      <c r="J14" s="118"/>
      <c r="L14" s="111"/>
      <c r="M14" s="130"/>
      <c r="N14" s="124"/>
      <c r="O14" s="111"/>
      <c r="P14" s="111"/>
      <c r="Q14" s="111"/>
      <c r="R14" s="111"/>
      <c r="S14" s="111"/>
      <c r="T14" s="111"/>
      <c r="U14" s="111"/>
      <c r="V14" s="111"/>
      <c r="W14" s="111"/>
      <c r="X14" s="183">
        <v>1.58755</v>
      </c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  <c r="CJ14" s="111"/>
      <c r="CK14" s="121"/>
      <c r="CL14" s="111"/>
      <c r="CM14" s="111"/>
      <c r="CN14" s="111"/>
      <c r="CO14" s="122"/>
      <c r="CP14" s="122"/>
      <c r="CQ14" s="111"/>
      <c r="CR14" s="111"/>
      <c r="CS14" s="111"/>
      <c r="CT14" s="121"/>
      <c r="CU14" s="111"/>
      <c r="CV14" s="111"/>
      <c r="CW14" s="111"/>
      <c r="CX14" s="111"/>
      <c r="CY14" s="111"/>
      <c r="CZ14" s="111"/>
      <c r="DA14" s="121"/>
      <c r="DB14" s="111"/>
      <c r="DC14" s="118"/>
      <c r="DD14" s="111"/>
    </row>
    <row r="15" spans="1:117" s="112" customFormat="1">
      <c r="A15" s="173">
        <v>42011</v>
      </c>
      <c r="B15" s="111">
        <v>45.7</v>
      </c>
      <c r="C15" s="111">
        <v>26.9</v>
      </c>
      <c r="D15" s="111">
        <v>45.5</v>
      </c>
      <c r="E15" s="201">
        <v>-35.4</v>
      </c>
      <c r="F15" s="201">
        <v>1.8</v>
      </c>
      <c r="G15" s="201">
        <v>-4.4000000000000004</v>
      </c>
      <c r="H15" s="201">
        <f t="shared" si="111"/>
        <v>35.717782685939504</v>
      </c>
      <c r="I15" s="111">
        <v>0.4</v>
      </c>
      <c r="J15" s="155"/>
      <c r="K15" s="141"/>
      <c r="L15" s="141"/>
      <c r="M15" s="159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83">
        <v>3.0439500000000002</v>
      </c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60"/>
      <c r="BA15" s="160"/>
      <c r="BB15" s="160"/>
      <c r="BC15" s="141"/>
      <c r="BD15" s="141"/>
      <c r="BE15" s="141"/>
      <c r="BF15" s="141"/>
      <c r="BG15" s="141"/>
      <c r="BH15" s="141"/>
      <c r="BI15" s="160"/>
      <c r="BJ15" s="160"/>
      <c r="BK15" s="160"/>
      <c r="BL15" s="160"/>
      <c r="BM15" s="141"/>
      <c r="BN15" s="141"/>
      <c r="BO15" s="141"/>
      <c r="BP15" s="141"/>
      <c r="BQ15" s="141"/>
      <c r="BR15" s="141"/>
      <c r="BS15" s="141"/>
      <c r="BT15" s="141"/>
      <c r="BU15" s="141"/>
      <c r="BV15" s="141"/>
      <c r="BW15" s="141"/>
      <c r="BX15" s="141"/>
      <c r="BY15" s="141"/>
      <c r="BZ15" s="141"/>
      <c r="CA15" s="141"/>
      <c r="CB15" s="141"/>
      <c r="CC15" s="141"/>
      <c r="CD15" s="141"/>
      <c r="CE15" s="141"/>
      <c r="CF15" s="141"/>
      <c r="CG15" s="141"/>
      <c r="CH15" s="141"/>
      <c r="CI15" s="141"/>
      <c r="CJ15" s="141"/>
      <c r="CK15" s="141"/>
      <c r="CL15" s="111"/>
      <c r="CM15" s="141"/>
      <c r="CN15" s="141"/>
      <c r="CO15" s="141"/>
      <c r="CP15" s="141"/>
      <c r="CQ15" s="141"/>
      <c r="CR15" s="141"/>
      <c r="CS15" s="141"/>
      <c r="CT15" s="155"/>
      <c r="CU15" s="141"/>
      <c r="CV15" s="141"/>
      <c r="CW15" s="141"/>
      <c r="CX15" s="141"/>
      <c r="CY15" s="141"/>
      <c r="CZ15" s="141"/>
      <c r="DA15" s="141"/>
      <c r="DB15" s="141"/>
      <c r="DC15" s="155"/>
      <c r="DD15" s="141"/>
    </row>
    <row r="16" spans="1:117" s="7" customFormat="1">
      <c r="A16" s="170">
        <v>41986</v>
      </c>
      <c r="B16" s="7">
        <v>86.7</v>
      </c>
      <c r="C16" s="7">
        <v>-162.1</v>
      </c>
      <c r="D16" s="1">
        <v>30.7</v>
      </c>
      <c r="E16" s="222">
        <v>15.3</v>
      </c>
      <c r="F16" s="222">
        <v>-13.3</v>
      </c>
      <c r="G16" s="222">
        <v>-7.8</v>
      </c>
      <c r="H16" s="201">
        <f t="shared" si="111"/>
        <v>21.721418001594646</v>
      </c>
      <c r="I16" s="7">
        <v>0.15</v>
      </c>
      <c r="J16" s="40"/>
      <c r="M16" s="60"/>
      <c r="X16" s="181">
        <v>1.5021</v>
      </c>
      <c r="AF16" s="80"/>
      <c r="AH16" s="80"/>
      <c r="AP16" s="80"/>
      <c r="AR16" s="80"/>
      <c r="AS16" s="80"/>
      <c r="AT16" s="80"/>
      <c r="AY16" s="80"/>
      <c r="AZ16" s="80"/>
      <c r="BA16" s="80"/>
      <c r="BB16" s="80"/>
      <c r="BC16" s="80"/>
      <c r="BD16" s="80"/>
      <c r="BI16" s="80"/>
      <c r="BJ16" s="80"/>
      <c r="BK16" s="80"/>
      <c r="BL16" s="80"/>
      <c r="BS16" s="80"/>
      <c r="CL16" s="58"/>
      <c r="CT16" s="40"/>
      <c r="DC16" s="40"/>
    </row>
    <row r="17" spans="1:108" s="112" customFormat="1">
      <c r="A17" s="177">
        <v>41985</v>
      </c>
      <c r="B17" s="112">
        <v>33.5</v>
      </c>
      <c r="C17" s="112">
        <v>144.9</v>
      </c>
      <c r="D17" s="112">
        <v>26.3</v>
      </c>
      <c r="E17" s="201">
        <v>11.5</v>
      </c>
      <c r="F17" s="201">
        <v>-2.8</v>
      </c>
      <c r="G17" s="201">
        <v>-2.2000000000000002</v>
      </c>
      <c r="H17" s="201">
        <f t="shared" si="111"/>
        <v>12.038687636117153</v>
      </c>
      <c r="I17" s="112">
        <v>0.11</v>
      </c>
      <c r="J17" s="118"/>
      <c r="M17" s="130"/>
      <c r="N17" s="131"/>
      <c r="X17" s="183">
        <v>1.8189500000000001</v>
      </c>
      <c r="AY17" s="132"/>
      <c r="AZ17" s="132"/>
      <c r="BI17" s="132"/>
      <c r="BJ17" s="132"/>
      <c r="CK17" s="118"/>
      <c r="CL17" s="111"/>
      <c r="CM17" s="111"/>
      <c r="CN17" s="111"/>
      <c r="CT17" s="118"/>
      <c r="DA17" s="118"/>
      <c r="DC17" s="118"/>
    </row>
    <row r="18" spans="1:108" s="112" customFormat="1">
      <c r="A18" s="176">
        <v>41971</v>
      </c>
      <c r="B18" s="112">
        <v>-45.8</v>
      </c>
      <c r="C18" s="112">
        <v>-172.7</v>
      </c>
      <c r="D18" s="1">
        <v>26.1</v>
      </c>
      <c r="E18" s="222">
        <v>0.4</v>
      </c>
      <c r="F18" s="222">
        <v>-1.4</v>
      </c>
      <c r="G18" s="222">
        <v>13.3</v>
      </c>
      <c r="H18" s="201">
        <f t="shared" si="111"/>
        <v>13.379461872586656</v>
      </c>
      <c r="I18" s="203">
        <v>1.7</v>
      </c>
      <c r="J18" s="118"/>
      <c r="M18" s="130"/>
      <c r="X18" s="183">
        <v>4.3375199999999996</v>
      </c>
      <c r="BB18" s="132"/>
      <c r="BJ18" s="132"/>
      <c r="BK18" s="132"/>
      <c r="BL18" s="132"/>
      <c r="CK18" s="118"/>
      <c r="CL18" s="111"/>
      <c r="CM18" s="111"/>
      <c r="CN18" s="111"/>
      <c r="CT18" s="118"/>
      <c r="DA18" s="118"/>
      <c r="DC18" s="118"/>
    </row>
    <row r="19" spans="1:108">
      <c r="A19" s="170" t="s">
        <v>126</v>
      </c>
      <c r="B19" s="7">
        <v>-68.2</v>
      </c>
      <c r="C19" s="7">
        <v>-24</v>
      </c>
      <c r="D19" s="112">
        <v>37</v>
      </c>
      <c r="E19" s="201">
        <v>-7</v>
      </c>
      <c r="F19" s="201">
        <v>16.100000000000001</v>
      </c>
      <c r="G19" s="201">
        <v>9.4</v>
      </c>
      <c r="H19" s="201">
        <f t="shared" si="111"/>
        <v>19.91406538103157</v>
      </c>
      <c r="I19" s="112">
        <v>0.32</v>
      </c>
      <c r="J19" s="40" t="s">
        <v>97</v>
      </c>
      <c r="K19" s="7">
        <v>668.4</v>
      </c>
      <c r="L19" s="7">
        <v>286.60000000000002</v>
      </c>
      <c r="M19" s="60">
        <f t="shared" ref="M19:M22" si="114">1/AB19</f>
        <v>1.735598868389538</v>
      </c>
      <c r="N19" s="73">
        <v>2.4263E-2</v>
      </c>
      <c r="O19" s="7">
        <v>5.5662999999999997E-3</v>
      </c>
      <c r="P19" s="7">
        <v>3.703E-2</v>
      </c>
      <c r="Q19" s="7">
        <v>1.1133000000000001E-2</v>
      </c>
      <c r="R19" s="7">
        <v>1.2574999999999999E-3</v>
      </c>
      <c r="S19" s="7">
        <v>7.5204999999999998E-4</v>
      </c>
      <c r="T19" s="7">
        <v>1.7041000000000001E-3</v>
      </c>
      <c r="U19" s="7">
        <v>9.9211000000000004E-4</v>
      </c>
      <c r="V19" s="7">
        <v>1.6336999999999999</v>
      </c>
      <c r="W19" s="7">
        <v>1.5983000000000001</v>
      </c>
      <c r="X19" s="181">
        <v>1.6160000000000001</v>
      </c>
      <c r="Y19" s="7">
        <v>1.7729000000000002E-2</v>
      </c>
      <c r="Z19" s="7">
        <v>0.57489999999999997</v>
      </c>
      <c r="AA19" s="7">
        <v>0.57647000000000004</v>
      </c>
      <c r="AB19" s="7">
        <v>0.57616999999999996</v>
      </c>
      <c r="AC19" s="7">
        <v>1.5786999999999999E-3</v>
      </c>
      <c r="AD19" s="7">
        <v>4.2494999999999998E-3</v>
      </c>
      <c r="AE19" s="7">
        <v>0.75683999999999996</v>
      </c>
      <c r="AF19" s="80">
        <v>2.5299999999999998E-5</v>
      </c>
      <c r="AG19" s="7">
        <v>1.0498000000000001</v>
      </c>
      <c r="AH19" s="80">
        <v>8.7599999999999996E-7</v>
      </c>
      <c r="AI19" s="7">
        <v>120</v>
      </c>
      <c r="AJ19" s="7">
        <v>0.57394000000000001</v>
      </c>
      <c r="AK19" s="7">
        <v>0.57643</v>
      </c>
      <c r="AL19" s="7">
        <v>0.57616999999999996</v>
      </c>
      <c r="AM19" s="7">
        <v>2.4853000000000002E-3</v>
      </c>
      <c r="AN19" s="7">
        <v>4.7707000000000001E-3</v>
      </c>
      <c r="AO19" s="7">
        <v>0.60058999999999996</v>
      </c>
      <c r="AP19" s="80">
        <v>1.36E-5</v>
      </c>
      <c r="AQ19" s="7">
        <v>0.69335999999999998</v>
      </c>
      <c r="AR19" s="80">
        <v>3.7500000000000001E-6</v>
      </c>
      <c r="AS19" s="80">
        <v>4.7599999999999998E-5</v>
      </c>
      <c r="AT19" s="80">
        <v>6.02E-5</v>
      </c>
      <c r="AU19" s="7">
        <v>1.2378000000000001E-3</v>
      </c>
      <c r="AV19" s="7">
        <v>1.1689000000000001E-3</v>
      </c>
      <c r="AW19" s="80">
        <v>6.4999999999999994E-5</v>
      </c>
      <c r="AX19" s="7">
        <v>1.2022E-4</v>
      </c>
      <c r="AY19" s="80">
        <v>1.7799999999999999E-5</v>
      </c>
      <c r="AZ19" s="80">
        <v>1.5E-5</v>
      </c>
      <c r="BA19" s="80">
        <v>2.4399999999999999E-6</v>
      </c>
      <c r="BB19" s="80">
        <v>2.04E-6</v>
      </c>
      <c r="BC19" s="80">
        <v>4.8900000000000003E-5</v>
      </c>
      <c r="BD19" s="80">
        <v>6.7700000000000006E-5</v>
      </c>
      <c r="BE19" s="7">
        <v>8.3045000000000005E-4</v>
      </c>
      <c r="BF19" s="7">
        <v>6.1817999999999997E-4</v>
      </c>
      <c r="BG19" s="80">
        <v>5.52E-5</v>
      </c>
      <c r="BH19" s="80">
        <v>8.5199999999999997E-5</v>
      </c>
      <c r="BI19" s="80">
        <v>1.22E-5</v>
      </c>
      <c r="BJ19" s="80">
        <v>9.5100000000000004E-6</v>
      </c>
      <c r="BK19" s="80">
        <v>2.8200000000000001E-6</v>
      </c>
      <c r="BL19" s="80">
        <v>2.34E-6</v>
      </c>
      <c r="BM19" s="7">
        <v>3.9598000000000003E-3</v>
      </c>
      <c r="BN19" s="7">
        <v>1.2926000000000001E-3</v>
      </c>
      <c r="BO19" s="7">
        <v>2.6274000000000002E-4</v>
      </c>
      <c r="BP19" s="7">
        <v>4.8292000000000002E-4</v>
      </c>
      <c r="BQ19" s="7">
        <v>3.7282999999999999E-4</v>
      </c>
      <c r="BR19" s="7">
        <v>4.3543E-4</v>
      </c>
      <c r="BS19" s="7">
        <v>1.5569E-4</v>
      </c>
      <c r="BT19" s="7">
        <v>3.5869999999999999E-3</v>
      </c>
      <c r="BU19" s="7">
        <v>1.3638999999999999E-3</v>
      </c>
      <c r="BV19" s="7">
        <v>29.446000000000002</v>
      </c>
      <c r="BW19" s="7">
        <v>19.71</v>
      </c>
      <c r="BX19" s="7">
        <v>10.621</v>
      </c>
      <c r="BY19" s="7">
        <v>0.46411000000000002</v>
      </c>
      <c r="BZ19" s="7">
        <v>0.5</v>
      </c>
      <c r="CA19" s="7">
        <v>7.5</v>
      </c>
      <c r="CB19" s="7">
        <v>285.26</v>
      </c>
      <c r="CC19" s="40">
        <v>0.317</v>
      </c>
      <c r="CD19" s="40">
        <v>18</v>
      </c>
      <c r="CE19" s="40">
        <v>0</v>
      </c>
      <c r="CF19" s="40">
        <v>0</v>
      </c>
      <c r="CG19" s="40">
        <v>18</v>
      </c>
      <c r="CH19" s="40">
        <v>16</v>
      </c>
      <c r="CI19" s="40">
        <v>24</v>
      </c>
      <c r="CJ19" s="40">
        <v>128.97999999999999</v>
      </c>
      <c r="CK19" s="40">
        <v>1</v>
      </c>
      <c r="CL19" s="58">
        <f t="shared" si="112"/>
        <v>0.30830258302583025</v>
      </c>
      <c r="CM19" s="58">
        <v>-70.662000000000006</v>
      </c>
      <c r="CN19" s="58">
        <v>-8.3209999999999997</v>
      </c>
      <c r="CO19" s="7">
        <v>17</v>
      </c>
      <c r="CP19" s="7">
        <v>40</v>
      </c>
      <c r="CQ19" s="7">
        <v>16</v>
      </c>
      <c r="CR19" s="7"/>
      <c r="CS19" s="7"/>
      <c r="CT19" s="40"/>
      <c r="CU19" s="7"/>
      <c r="CV19" s="7"/>
      <c r="CW19" s="7"/>
      <c r="CX19" s="7"/>
      <c r="CY19" s="7"/>
      <c r="CZ19" s="7"/>
      <c r="DA19" s="40"/>
      <c r="DB19" s="7"/>
      <c r="DC19" s="40">
        <v>-27.07</v>
      </c>
      <c r="DD19" s="7"/>
    </row>
    <row r="20" spans="1:108">
      <c r="A20" s="176">
        <v>41947</v>
      </c>
      <c r="B20" s="112">
        <v>43.1</v>
      </c>
      <c r="C20" s="112">
        <v>115.8</v>
      </c>
      <c r="D20" s="112">
        <v>22.2</v>
      </c>
      <c r="E20" s="201">
        <v>-7.2</v>
      </c>
      <c r="F20" s="201">
        <v>-12.1</v>
      </c>
      <c r="G20" s="201">
        <v>-7.7</v>
      </c>
      <c r="H20" s="201">
        <f t="shared" si="111"/>
        <v>16.048052841388579</v>
      </c>
      <c r="I20" s="112">
        <v>0.45</v>
      </c>
      <c r="J20" s="118" t="s">
        <v>45</v>
      </c>
      <c r="K20" s="112">
        <v>1305.2</v>
      </c>
      <c r="L20" s="112">
        <v>270.3</v>
      </c>
      <c r="M20" s="130">
        <f t="shared" si="114"/>
        <v>2.9049500348594006</v>
      </c>
      <c r="N20" s="131">
        <v>0.18401000000000001</v>
      </c>
      <c r="O20" s="112">
        <v>3.2225999999999998E-2</v>
      </c>
      <c r="P20" s="112">
        <v>0.29865999999999998</v>
      </c>
      <c r="Q20" s="112">
        <v>6.4451999999999995E-2</v>
      </c>
      <c r="R20" s="112">
        <v>6.7127000000000003E-3</v>
      </c>
      <c r="S20" s="112">
        <v>4.0146000000000001E-3</v>
      </c>
      <c r="T20" s="112">
        <v>1.4199E-2</v>
      </c>
      <c r="U20" s="112">
        <v>8.2875999999999991E-3</v>
      </c>
      <c r="V20" s="112">
        <v>2.802</v>
      </c>
      <c r="W20" s="112">
        <v>2.5175000000000001</v>
      </c>
      <c r="X20" s="183">
        <v>2.6598000000000002</v>
      </c>
      <c r="Y20" s="112">
        <v>0.14222000000000001</v>
      </c>
      <c r="Z20" s="112">
        <v>0.34415000000000001</v>
      </c>
      <c r="AA20" s="112">
        <v>0.34487000000000001</v>
      </c>
      <c r="AB20" s="112">
        <v>0.34423999999999999</v>
      </c>
      <c r="AC20" s="112">
        <v>7.2811999999999996E-4</v>
      </c>
      <c r="AD20" s="112">
        <v>0.17372000000000001</v>
      </c>
      <c r="AE20" s="112">
        <v>0.35155999999999998</v>
      </c>
      <c r="AF20" s="112">
        <v>2.1844999999999998E-3</v>
      </c>
      <c r="AG20" s="112">
        <v>0.38696000000000003</v>
      </c>
      <c r="AH20" s="112">
        <v>1.2526E-3</v>
      </c>
      <c r="AI20" s="112">
        <v>80</v>
      </c>
      <c r="AJ20" s="112">
        <v>0.33173000000000002</v>
      </c>
      <c r="AK20" s="112">
        <v>0.33260000000000001</v>
      </c>
      <c r="AL20" s="112">
        <v>0.33202999999999999</v>
      </c>
      <c r="AM20" s="112">
        <v>8.7060000000000002E-4</v>
      </c>
      <c r="AN20" s="112">
        <v>0.33280999999999999</v>
      </c>
      <c r="AO20" s="112">
        <v>0.83008000000000004</v>
      </c>
      <c r="AP20" s="132">
        <v>6.9900000000000005E-5</v>
      </c>
      <c r="AQ20" s="112">
        <v>0.84960999999999998</v>
      </c>
      <c r="AR20" s="132">
        <v>8.7399999999999997E-5</v>
      </c>
      <c r="AS20" s="112">
        <v>3.1933E-3</v>
      </c>
      <c r="AT20" s="112">
        <v>2.4448E-3</v>
      </c>
      <c r="AU20" s="112">
        <v>1.6132E-3</v>
      </c>
      <c r="AV20" s="112">
        <v>1.8633000000000001E-4</v>
      </c>
      <c r="AW20" s="112">
        <v>1.7878999999999999E-4</v>
      </c>
      <c r="AX20" s="112">
        <v>2.4256000000000001E-4</v>
      </c>
      <c r="AY20" s="112">
        <v>1.3872E-4</v>
      </c>
      <c r="AZ20" s="112">
        <v>1.0069999999999999E-4</v>
      </c>
      <c r="BA20" s="132">
        <v>1.9300000000000002E-5</v>
      </c>
      <c r="BB20" s="132">
        <v>1.9000000000000001E-5</v>
      </c>
      <c r="BC20" s="112">
        <v>2.0628999999999999E-3</v>
      </c>
      <c r="BD20" s="112">
        <v>2.4223999999999999E-3</v>
      </c>
      <c r="BE20" s="112">
        <v>4.9214999999999997E-3</v>
      </c>
      <c r="BF20" s="112">
        <v>5.8326999999999997E-3</v>
      </c>
      <c r="BG20" s="112">
        <v>2.2612000000000001E-4</v>
      </c>
      <c r="BH20" s="112">
        <v>2.4959E-4</v>
      </c>
      <c r="BI20" s="132">
        <v>7.47E-5</v>
      </c>
      <c r="BJ20" s="132">
        <v>5.7500000000000002E-5</v>
      </c>
      <c r="BK20" s="132">
        <v>4.7599999999999998E-5</v>
      </c>
      <c r="BL20" s="132">
        <v>5.5699999999999999E-5</v>
      </c>
      <c r="BM20" s="112">
        <v>0.70540999999999998</v>
      </c>
      <c r="BN20" s="112">
        <v>0.25218000000000002</v>
      </c>
      <c r="BO20" s="112">
        <v>3.3945999999999997E-2</v>
      </c>
      <c r="BP20" s="112">
        <v>0.18181</v>
      </c>
      <c r="BQ20" s="112">
        <v>0.10788</v>
      </c>
      <c r="BR20" s="112">
        <v>7.7281000000000002E-2</v>
      </c>
      <c r="BS20" s="112">
        <v>0.10456</v>
      </c>
      <c r="BT20" s="112">
        <v>0.59753000000000001</v>
      </c>
      <c r="BU20" s="112">
        <v>0.26374999999999998</v>
      </c>
      <c r="BV20" s="112">
        <v>44.491</v>
      </c>
      <c r="BW20" s="112">
        <v>28.288</v>
      </c>
      <c r="BX20" s="112">
        <v>6.5388999999999999</v>
      </c>
      <c r="BY20" s="112">
        <v>1.1346000000000001</v>
      </c>
      <c r="BZ20" s="112">
        <v>0.2</v>
      </c>
      <c r="CA20" s="112">
        <v>1</v>
      </c>
      <c r="CB20" s="112">
        <v>271.92</v>
      </c>
      <c r="CC20" s="118">
        <v>0.36299999999999999</v>
      </c>
      <c r="CD20" s="118">
        <v>21</v>
      </c>
      <c r="CE20" s="118">
        <v>0</v>
      </c>
      <c r="CF20" s="118">
        <v>0</v>
      </c>
      <c r="CG20" s="118">
        <v>21</v>
      </c>
      <c r="CH20" s="118">
        <v>17</v>
      </c>
      <c r="CI20" s="118">
        <v>1</v>
      </c>
      <c r="CJ20" s="118">
        <v>631.02</v>
      </c>
      <c r="CK20" s="118">
        <v>1</v>
      </c>
      <c r="CL20" s="111">
        <f t="shared" si="112"/>
        <v>0.34248228811335607</v>
      </c>
      <c r="CM20" s="111">
        <v>44.1999</v>
      </c>
      <c r="CN20" s="111">
        <v>131.97730000000001</v>
      </c>
      <c r="CO20" s="112">
        <v>20</v>
      </c>
      <c r="CP20" s="112">
        <v>13</v>
      </c>
      <c r="CQ20" s="112">
        <v>30</v>
      </c>
      <c r="CR20" s="112"/>
      <c r="CS20" s="112"/>
      <c r="CT20" s="118"/>
      <c r="CU20" s="112"/>
      <c r="CV20" s="112"/>
      <c r="CW20" s="112"/>
      <c r="CX20" s="112"/>
      <c r="CY20" s="112"/>
      <c r="CZ20" s="112"/>
      <c r="DA20" s="118"/>
      <c r="DB20" s="112"/>
      <c r="DC20" s="118">
        <v>47.744</v>
      </c>
      <c r="DD20" s="112"/>
    </row>
    <row r="21" spans="1:108">
      <c r="A21" s="176">
        <v>41926</v>
      </c>
      <c r="B21" s="112">
        <v>-2</v>
      </c>
      <c r="C21" s="112">
        <v>119.2</v>
      </c>
      <c r="D21" s="112">
        <v>27.2</v>
      </c>
      <c r="E21" s="222">
        <v>15</v>
      </c>
      <c r="F21" s="222">
        <v>-6.9</v>
      </c>
      <c r="G21" s="222">
        <v>-3.5</v>
      </c>
      <c r="H21" s="201">
        <f t="shared" si="111"/>
        <v>16.877796064652518</v>
      </c>
      <c r="I21" s="112">
        <v>0.1</v>
      </c>
      <c r="J21" s="118" t="s">
        <v>56</v>
      </c>
      <c r="K21" s="112">
        <v>2005.7</v>
      </c>
      <c r="L21" s="112">
        <v>238.7</v>
      </c>
      <c r="M21" s="130">
        <f t="shared" si="114"/>
        <v>1.5198492309562892</v>
      </c>
      <c r="N21" s="131">
        <v>1.6535999999999999E-2</v>
      </c>
      <c r="O21" s="112">
        <v>9.3215999999999993E-3</v>
      </c>
      <c r="P21" s="112">
        <v>2.5801000000000001E-2</v>
      </c>
      <c r="Q21" s="112">
        <v>1.8643E-2</v>
      </c>
      <c r="R21" s="112">
        <v>3.0574999999999999E-3</v>
      </c>
      <c r="S21" s="112">
        <v>1.8051E-3</v>
      </c>
      <c r="T21" s="112">
        <v>2.7677000000000001E-3</v>
      </c>
      <c r="U21" s="112">
        <v>1.6623E-3</v>
      </c>
      <c r="V21" s="112">
        <v>1.0978000000000001</v>
      </c>
      <c r="W21" s="112">
        <v>1.4028</v>
      </c>
      <c r="X21" s="183">
        <v>1.2503</v>
      </c>
      <c r="Y21" s="112">
        <v>0.15248</v>
      </c>
      <c r="Z21" s="112">
        <v>0.65747</v>
      </c>
      <c r="AA21" s="112">
        <v>0.65964</v>
      </c>
      <c r="AB21" s="112">
        <v>0.65795999999999999</v>
      </c>
      <c r="AC21" s="112">
        <v>2.1743999999999999E-3</v>
      </c>
      <c r="AD21" s="112">
        <v>2.1938999999999999E-3</v>
      </c>
      <c r="AE21" s="112">
        <v>0.66161999999999999</v>
      </c>
      <c r="AF21" s="132">
        <v>7.9200000000000001E-5</v>
      </c>
      <c r="AG21" s="112">
        <v>0.67017000000000004</v>
      </c>
      <c r="AH21" s="112">
        <v>2.5982000000000002E-4</v>
      </c>
      <c r="AI21" s="112">
        <v>80</v>
      </c>
      <c r="AJ21" s="112">
        <v>0.66578999999999999</v>
      </c>
      <c r="AK21" s="112">
        <v>0.73462000000000005</v>
      </c>
      <c r="AL21" s="112">
        <v>0.69335999999999998</v>
      </c>
      <c r="AM21" s="112">
        <v>6.8831000000000003E-2</v>
      </c>
      <c r="AN21" s="112">
        <v>1.2497000000000001E-3</v>
      </c>
      <c r="AO21" s="112">
        <v>0.72265999999999997</v>
      </c>
      <c r="AP21" s="112">
        <v>1.8556000000000001E-4</v>
      </c>
      <c r="AQ21" s="112">
        <v>0.79101999999999995</v>
      </c>
      <c r="AR21" s="112">
        <v>1.1079E-4</v>
      </c>
      <c r="AS21" s="112">
        <v>2.4803E-4</v>
      </c>
      <c r="AT21" s="132">
        <v>5.3600000000000002E-5</v>
      </c>
      <c r="AU21" s="112">
        <v>1.1379000000000001E-3</v>
      </c>
      <c r="AV21" s="112">
        <v>6.9607000000000002E-4</v>
      </c>
      <c r="AW21" s="112">
        <v>7.5230999999999996E-4</v>
      </c>
      <c r="AX21" s="112">
        <v>6.9740999999999998E-4</v>
      </c>
      <c r="AY21" s="132">
        <v>1.4800000000000001E-5</v>
      </c>
      <c r="AZ21" s="132">
        <v>1.8099999999999999E-5</v>
      </c>
      <c r="BA21" s="132">
        <v>2.94E-5</v>
      </c>
      <c r="BB21" s="132">
        <v>4.2599999999999999E-6</v>
      </c>
      <c r="BC21" s="112">
        <v>3.8063000000000002E-4</v>
      </c>
      <c r="BD21" s="112">
        <v>4.4816000000000002E-4</v>
      </c>
      <c r="BE21" s="112">
        <v>3.7055999999999999E-3</v>
      </c>
      <c r="BF21" s="112">
        <v>3.6619000000000001E-3</v>
      </c>
      <c r="BG21" s="112">
        <v>7.0343999999999995E-4</v>
      </c>
      <c r="BH21" s="112">
        <v>3.8671000000000002E-4</v>
      </c>
      <c r="BI21" s="112">
        <v>1.3388000000000001E-4</v>
      </c>
      <c r="BJ21" s="132">
        <v>8.7700000000000004E-5</v>
      </c>
      <c r="BK21" s="132">
        <v>4.3300000000000002E-5</v>
      </c>
      <c r="BL21" s="132">
        <v>4.3300000000000002E-5</v>
      </c>
      <c r="BM21" s="112">
        <v>9.5119000000000002E-3</v>
      </c>
      <c r="BN21" s="112">
        <v>1.5354E-2</v>
      </c>
      <c r="BO21" s="112">
        <v>6.8276999999999999E-3</v>
      </c>
      <c r="BP21" s="112">
        <v>5.4869000000000003E-3</v>
      </c>
      <c r="BQ21" s="112">
        <v>6.1573000000000001E-3</v>
      </c>
      <c r="BR21" s="112">
        <v>1.7419E-2</v>
      </c>
      <c r="BS21" s="112">
        <v>9.4808000000000002E-4</v>
      </c>
      <c r="BT21" s="112">
        <v>3.3544999999999998E-3</v>
      </c>
      <c r="BU21" s="112">
        <v>2.3219E-2</v>
      </c>
      <c r="BV21" s="112">
        <v>8.4387000000000008</v>
      </c>
      <c r="BW21" s="112">
        <v>7.8741000000000003</v>
      </c>
      <c r="BX21" s="112">
        <v>1.5448</v>
      </c>
      <c r="BY21" s="112">
        <v>0.14446999999999999</v>
      </c>
      <c r="BZ21" s="112">
        <v>0.6</v>
      </c>
      <c r="CA21" s="112">
        <v>2.5</v>
      </c>
      <c r="CB21" s="112">
        <v>317.52</v>
      </c>
      <c r="CC21" s="118">
        <v>0.34</v>
      </c>
      <c r="CD21" s="118">
        <v>12</v>
      </c>
      <c r="CE21" s="118">
        <v>30</v>
      </c>
      <c r="CF21" s="118">
        <v>0</v>
      </c>
      <c r="CG21" s="118">
        <v>12</v>
      </c>
      <c r="CH21" s="118">
        <v>48</v>
      </c>
      <c r="CI21" s="118">
        <v>17</v>
      </c>
      <c r="CJ21" s="118">
        <v>589.79999999999995</v>
      </c>
      <c r="CK21" s="118">
        <v>1</v>
      </c>
      <c r="CL21" s="111">
        <f t="shared" si="112"/>
        <v>0.23338375610891321</v>
      </c>
      <c r="CM21" s="111">
        <v>7.5354700000000001</v>
      </c>
      <c r="CN21" s="111">
        <v>134.54701</v>
      </c>
      <c r="CO21" s="112">
        <v>10</v>
      </c>
      <c r="CP21" s="112">
        <v>25</v>
      </c>
      <c r="CQ21" s="112">
        <v>3</v>
      </c>
      <c r="CR21" s="112"/>
      <c r="CS21" s="112"/>
      <c r="CT21" s="118"/>
      <c r="CU21" s="112"/>
      <c r="CV21" s="112"/>
      <c r="CW21" s="112"/>
      <c r="CX21" s="112"/>
      <c r="CY21" s="112"/>
      <c r="CZ21" s="112"/>
      <c r="DA21" s="118"/>
      <c r="DB21" s="112"/>
      <c r="DC21" s="118">
        <v>14.573</v>
      </c>
      <c r="DD21" s="112"/>
    </row>
    <row r="22" spans="1:108">
      <c r="A22" s="176">
        <v>41874</v>
      </c>
      <c r="B22" s="112">
        <v>-61.7</v>
      </c>
      <c r="C22" s="112">
        <v>132.6</v>
      </c>
      <c r="D22" s="112">
        <v>22.2</v>
      </c>
      <c r="E22" s="201">
        <v>-2.2999999999999998</v>
      </c>
      <c r="F22" s="201">
        <v>5.7</v>
      </c>
      <c r="G22" s="201">
        <v>16.5</v>
      </c>
      <c r="H22" s="201">
        <f t="shared" si="111"/>
        <v>17.607668783799859</v>
      </c>
      <c r="I22" s="112">
        <v>7.6</v>
      </c>
      <c r="J22" s="118" t="s">
        <v>84</v>
      </c>
      <c r="K22" s="112">
        <v>2358</v>
      </c>
      <c r="L22" s="112">
        <v>199.9</v>
      </c>
      <c r="M22" s="130">
        <f t="shared" si="114"/>
        <v>2.5842464337399211</v>
      </c>
      <c r="N22" s="131">
        <v>0.11723</v>
      </c>
      <c r="O22" s="112">
        <v>2.9818000000000001E-2</v>
      </c>
      <c r="P22" s="112">
        <v>0.20502000000000001</v>
      </c>
      <c r="Q22" s="112">
        <v>5.9636000000000002E-2</v>
      </c>
      <c r="R22" s="112">
        <v>1.2293E-2</v>
      </c>
      <c r="S22" s="112">
        <v>7.2870000000000001E-3</v>
      </c>
      <c r="T22" s="112">
        <v>1.2019999999999999E-2</v>
      </c>
      <c r="U22" s="112">
        <v>7.2195000000000002E-3</v>
      </c>
      <c r="V22" s="112">
        <v>2.7581000000000002</v>
      </c>
      <c r="W22" s="112">
        <v>2.3733</v>
      </c>
      <c r="X22" s="183">
        <v>2.5657000000000001</v>
      </c>
      <c r="Y22" s="112">
        <v>0.19239000000000001</v>
      </c>
      <c r="Z22" s="112">
        <v>0.38618000000000002</v>
      </c>
      <c r="AA22" s="112">
        <v>0.38721</v>
      </c>
      <c r="AB22" s="112">
        <v>0.38696000000000003</v>
      </c>
      <c r="AC22" s="132">
        <v>1.0298E-3</v>
      </c>
      <c r="AD22" s="112">
        <v>0.31678000000000001</v>
      </c>
      <c r="AE22" s="112">
        <v>0.40283000000000002</v>
      </c>
      <c r="AF22" s="112">
        <v>4.2487999999999996E-3</v>
      </c>
      <c r="AG22" s="112">
        <v>0.42114000000000001</v>
      </c>
      <c r="AH22" s="112">
        <v>2.2479000000000002E-3</v>
      </c>
      <c r="AI22" s="112">
        <v>120</v>
      </c>
      <c r="AJ22" s="112">
        <v>0.46255000000000002</v>
      </c>
      <c r="AK22" s="112">
        <v>0.46961999999999998</v>
      </c>
      <c r="AL22" s="112">
        <v>0.46387</v>
      </c>
      <c r="AM22" s="112">
        <v>7.0692999999999997E-3</v>
      </c>
      <c r="AN22" s="112">
        <v>0.11409999999999999</v>
      </c>
      <c r="AO22" s="112">
        <v>0.53222999999999998</v>
      </c>
      <c r="AP22" s="112">
        <v>3.6618000000000002E-4</v>
      </c>
      <c r="AQ22" s="112">
        <v>0.55176000000000003</v>
      </c>
      <c r="AR22" s="112">
        <v>2.2244000000000001E-3</v>
      </c>
      <c r="AS22" s="112">
        <v>8.0754999999999993E-3</v>
      </c>
      <c r="AT22" s="112">
        <v>6.4004999999999999E-3</v>
      </c>
      <c r="AU22" s="112">
        <v>3.3103E-2</v>
      </c>
      <c r="AV22" s="112">
        <v>2.1201000000000001E-2</v>
      </c>
      <c r="AW22" s="112">
        <v>2.2391999999999998E-3</v>
      </c>
      <c r="AX22" s="112">
        <v>1.717E-3</v>
      </c>
      <c r="AY22" s="112">
        <v>3.3628999999999999E-4</v>
      </c>
      <c r="AZ22" s="112">
        <v>2.2809999999999999E-4</v>
      </c>
      <c r="BA22" s="132">
        <v>6.1400000000000002E-5</v>
      </c>
      <c r="BB22" s="132">
        <v>6.0900000000000003E-5</v>
      </c>
      <c r="BC22" s="112">
        <v>5.0826999999999999E-3</v>
      </c>
      <c r="BD22" s="112">
        <v>2.7996000000000002E-3</v>
      </c>
      <c r="BE22" s="112">
        <v>3.8767000000000003E-2</v>
      </c>
      <c r="BF22" s="112">
        <v>4.9271000000000002E-2</v>
      </c>
      <c r="BG22" s="112">
        <v>1.6479000000000001E-3</v>
      </c>
      <c r="BH22" s="112">
        <v>1.4373999999999999E-3</v>
      </c>
      <c r="BI22" s="112">
        <v>1.8897E-4</v>
      </c>
      <c r="BJ22" s="112">
        <v>1.6527999999999999E-4</v>
      </c>
      <c r="BK22" s="132">
        <v>6.8399999999999996E-5</v>
      </c>
      <c r="BL22" s="132">
        <v>5.3699999999999997E-5</v>
      </c>
      <c r="BM22" s="112">
        <v>0.44146000000000002</v>
      </c>
      <c r="BN22" s="112">
        <v>0.10382</v>
      </c>
      <c r="BO22" s="112">
        <v>7.9133999999999996E-2</v>
      </c>
      <c r="BP22" s="112">
        <v>7.5633000000000006E-2</v>
      </c>
      <c r="BQ22" s="112">
        <v>7.7383999999999994E-2</v>
      </c>
      <c r="BR22" s="112">
        <v>3.7728999999999999E-2</v>
      </c>
      <c r="BS22" s="112">
        <v>2.4751999999999999E-3</v>
      </c>
      <c r="BT22" s="112">
        <v>0.36408000000000001</v>
      </c>
      <c r="BU22" s="112">
        <v>0.11047</v>
      </c>
      <c r="BV22" s="112">
        <v>16.677</v>
      </c>
      <c r="BW22" s="112">
        <v>11.012</v>
      </c>
      <c r="BX22" s="112">
        <v>5.7047999999999996</v>
      </c>
      <c r="BY22" s="112">
        <v>0.14348</v>
      </c>
      <c r="BZ22" s="112">
        <v>0.35</v>
      </c>
      <c r="CA22" s="112">
        <v>4</v>
      </c>
      <c r="CB22" s="112">
        <v>192.72</v>
      </c>
      <c r="CC22" s="118">
        <v>0.34100000000000003</v>
      </c>
      <c r="CD22" s="118">
        <v>8</v>
      </c>
      <c r="CE22" s="118">
        <v>15</v>
      </c>
      <c r="CF22" s="118">
        <v>0</v>
      </c>
      <c r="CG22" s="118">
        <v>8</v>
      </c>
      <c r="CH22" s="118">
        <v>42</v>
      </c>
      <c r="CI22" s="118">
        <v>45</v>
      </c>
      <c r="CJ22" s="118">
        <v>462.86</v>
      </c>
      <c r="CK22" s="118">
        <v>1</v>
      </c>
      <c r="CL22" s="111">
        <f t="shared" si="112"/>
        <v>0.29534068136272545</v>
      </c>
      <c r="CM22" s="111">
        <v>-42.491</v>
      </c>
      <c r="CN22" s="111">
        <v>147.68100000000001</v>
      </c>
      <c r="CO22" s="112">
        <v>6</v>
      </c>
      <c r="CP22" s="112">
        <v>29</v>
      </c>
      <c r="CQ22" s="112">
        <v>41</v>
      </c>
      <c r="CR22" s="112"/>
      <c r="CS22" s="112"/>
      <c r="CT22" s="118"/>
      <c r="CU22" s="112"/>
      <c r="CV22" s="112"/>
      <c r="CW22" s="112"/>
      <c r="CX22" s="112"/>
      <c r="CY22" s="112"/>
      <c r="CZ22" s="112"/>
      <c r="DA22" s="118"/>
      <c r="DB22" s="112"/>
      <c r="DC22" s="118">
        <v>40.779000000000003</v>
      </c>
      <c r="DD22" s="112"/>
    </row>
    <row r="23" spans="1:108">
      <c r="A23" s="170">
        <v>41775</v>
      </c>
      <c r="B23" s="7">
        <v>-44.2</v>
      </c>
      <c r="C23" s="7">
        <v>-176.2</v>
      </c>
      <c r="D23" s="112">
        <v>44</v>
      </c>
      <c r="E23" s="222">
        <v>14.4</v>
      </c>
      <c r="F23" s="222">
        <v>4.5999999999999996</v>
      </c>
      <c r="G23" s="222">
        <v>6.5</v>
      </c>
      <c r="H23" s="201">
        <f t="shared" si="111"/>
        <v>16.455090397806995</v>
      </c>
      <c r="I23" s="40">
        <v>0.82</v>
      </c>
      <c r="J23" s="74" t="s">
        <v>57</v>
      </c>
      <c r="K23" s="40">
        <v>38.799999999999997</v>
      </c>
      <c r="L23" s="40">
        <v>144.4</v>
      </c>
      <c r="M23" s="62">
        <f>1/AB23</f>
        <v>3.7237013591509958</v>
      </c>
      <c r="N23" s="188">
        <v>3.5257999999999998</v>
      </c>
      <c r="O23" s="40">
        <v>1.5636000000000001</v>
      </c>
      <c r="P23" s="40">
        <v>5.4939</v>
      </c>
      <c r="Q23" s="40">
        <v>3.1272000000000002</v>
      </c>
      <c r="R23" s="40">
        <v>2.8029999999999999E-2</v>
      </c>
      <c r="S23" s="40">
        <v>1.7062000000000001E-2</v>
      </c>
      <c r="T23" s="40">
        <v>2.8820999999999999E-2</v>
      </c>
      <c r="U23" s="40">
        <v>1.7217E-2</v>
      </c>
      <c r="V23" s="40">
        <v>3.1013000000000002</v>
      </c>
      <c r="W23" s="40">
        <v>3.3614999999999999</v>
      </c>
      <c r="X23" s="189">
        <v>3.2313999999999998</v>
      </c>
      <c r="Y23" s="40">
        <v>0.13008</v>
      </c>
      <c r="Z23" s="40">
        <v>0.26827000000000001</v>
      </c>
      <c r="AA23" s="40">
        <v>0.26939999999999997</v>
      </c>
      <c r="AB23" s="64">
        <v>0.26855000000000001</v>
      </c>
      <c r="AC23" s="40">
        <v>1.1317E-3</v>
      </c>
      <c r="AD23" s="40">
        <v>13.236000000000001</v>
      </c>
      <c r="AE23" s="40">
        <v>8.5497999999999994</v>
      </c>
      <c r="AF23" s="190">
        <v>3.1100000000000002E-7</v>
      </c>
      <c r="AG23" s="40">
        <v>9.2871000000000006</v>
      </c>
      <c r="AH23" s="190">
        <v>1.2E-8</v>
      </c>
      <c r="AI23" s="40">
        <v>119.95</v>
      </c>
      <c r="AJ23" s="40">
        <v>0.26827000000000001</v>
      </c>
      <c r="AK23" s="40">
        <v>0.26939999999999997</v>
      </c>
      <c r="AL23" s="40">
        <v>0.26855000000000001</v>
      </c>
      <c r="AM23" s="40">
        <v>1.1317E-3</v>
      </c>
      <c r="AN23" s="40">
        <v>13.236000000000001</v>
      </c>
      <c r="AO23" s="40">
        <v>8.5497999999999994</v>
      </c>
      <c r="AP23" s="190">
        <v>3.1100000000000002E-7</v>
      </c>
      <c r="AQ23" s="40">
        <v>9.2871000000000006</v>
      </c>
      <c r="AR23" s="190">
        <v>1.2E-8</v>
      </c>
      <c r="AS23" s="40">
        <v>3.5133999999999999E-2</v>
      </c>
      <c r="AT23" s="40">
        <v>2.5947999999999999E-2</v>
      </c>
      <c r="AU23" s="40">
        <v>5.1865000000000001E-2</v>
      </c>
      <c r="AV23" s="40">
        <v>4.4248999999999997E-2</v>
      </c>
      <c r="AW23" s="40">
        <v>8.2709999999999999E-4</v>
      </c>
      <c r="AX23" s="40">
        <v>9.4410000000000002E-4</v>
      </c>
      <c r="AY23" s="40">
        <v>1.2506999999999999E-4</v>
      </c>
      <c r="AZ23" s="40">
        <v>1.214E-4</v>
      </c>
      <c r="BA23" s="40">
        <v>1.1326E-4</v>
      </c>
      <c r="BB23" s="40">
        <v>1.3687000000000001E-4</v>
      </c>
      <c r="BC23" s="40">
        <v>3.5133999999999999E-2</v>
      </c>
      <c r="BD23" s="40">
        <v>2.5947999999999999E-2</v>
      </c>
      <c r="BE23" s="40">
        <v>5.1865000000000001E-2</v>
      </c>
      <c r="BF23" s="40">
        <v>4.4248999999999997E-2</v>
      </c>
      <c r="BG23" s="40">
        <v>8.2709999999999999E-4</v>
      </c>
      <c r="BH23" s="40">
        <v>9.4410000000000002E-4</v>
      </c>
      <c r="BI23" s="40">
        <v>1.2506999999999999E-4</v>
      </c>
      <c r="BJ23" s="40">
        <v>1.214E-4</v>
      </c>
      <c r="BK23" s="40">
        <v>1.1326E-4</v>
      </c>
      <c r="BL23" s="40">
        <v>1.3687000000000001E-4</v>
      </c>
      <c r="BM23" s="40">
        <v>17.294</v>
      </c>
      <c r="BN23" s="40">
        <v>2.3784000000000001</v>
      </c>
      <c r="BO23" s="40">
        <v>9.9474999999999994E-2</v>
      </c>
      <c r="BP23" s="40">
        <v>0.12336</v>
      </c>
      <c r="BQ23" s="40">
        <v>0.11141</v>
      </c>
      <c r="BR23" s="40">
        <v>3.2558999999999998E-2</v>
      </c>
      <c r="BS23" s="40">
        <v>1.6886000000000002E-2</v>
      </c>
      <c r="BT23" s="40">
        <v>17.183</v>
      </c>
      <c r="BU23" s="64">
        <v>2.3786</v>
      </c>
      <c r="BV23" s="191">
        <v>196</v>
      </c>
      <c r="BW23" s="40">
        <v>163.34</v>
      </c>
      <c r="BX23" s="64">
        <v>155.22</v>
      </c>
      <c r="BY23" s="40">
        <v>7.7950999999999997</v>
      </c>
      <c r="BZ23" s="40">
        <v>0.1</v>
      </c>
      <c r="CA23" s="40">
        <v>3</v>
      </c>
      <c r="CB23" s="40">
        <v>135.44</v>
      </c>
      <c r="CC23" s="40">
        <v>0.48499999999999999</v>
      </c>
      <c r="CD23" s="40">
        <v>11</v>
      </c>
      <c r="CE23" s="40">
        <v>45</v>
      </c>
      <c r="CF23" s="40">
        <v>4</v>
      </c>
      <c r="CG23" s="40">
        <v>12</v>
      </c>
      <c r="CH23" s="40">
        <v>45</v>
      </c>
      <c r="CI23" s="40">
        <v>17</v>
      </c>
      <c r="CJ23" s="40">
        <v>120</v>
      </c>
      <c r="CK23" s="40">
        <v>1</v>
      </c>
      <c r="CL23" s="58">
        <f t="shared" si="112"/>
        <v>0.26040268456375837</v>
      </c>
      <c r="CM23" s="58">
        <v>-43.916600000000003</v>
      </c>
      <c r="CN23" s="58">
        <v>-176.48339999999999</v>
      </c>
      <c r="CO23" s="40">
        <v>12</v>
      </c>
      <c r="CP23" s="40">
        <v>42</v>
      </c>
      <c r="CQ23" s="40">
        <v>48</v>
      </c>
      <c r="CR23" s="192"/>
      <c r="CS23" s="192"/>
      <c r="CT23" s="192"/>
      <c r="CU23" s="193"/>
      <c r="CV23" s="192"/>
      <c r="CW23" s="192"/>
      <c r="CX23" s="192"/>
      <c r="CY23" s="192"/>
      <c r="CZ23" s="192"/>
      <c r="DA23" s="192"/>
      <c r="DB23" s="194"/>
      <c r="DC23" s="77">
        <v>-31.161999999999999</v>
      </c>
      <c r="DD23" s="77">
        <v>3.31992769995481</v>
      </c>
    </row>
    <row r="24" spans="1:108">
      <c r="A24" s="176">
        <v>41767</v>
      </c>
      <c r="B24" s="112">
        <v>-36.9</v>
      </c>
      <c r="C24" s="112">
        <v>87.3</v>
      </c>
      <c r="D24" s="112">
        <v>35.4</v>
      </c>
      <c r="E24" s="201">
        <v>-2</v>
      </c>
      <c r="F24" s="201">
        <v>-16.100000000000001</v>
      </c>
      <c r="G24" s="201">
        <v>9.9</v>
      </c>
      <c r="H24" s="201">
        <f t="shared" si="111"/>
        <v>19.0057885919001</v>
      </c>
      <c r="I24" s="112">
        <v>2.4</v>
      </c>
      <c r="J24" s="155" t="s">
        <v>51</v>
      </c>
      <c r="K24" s="112">
        <v>2624.5</v>
      </c>
      <c r="L24" s="112">
        <v>255.9</v>
      </c>
      <c r="M24" s="119">
        <f>1/AB24</f>
        <v>2.7126000271260002</v>
      </c>
      <c r="N24" s="142">
        <v>0.12828000000000001</v>
      </c>
      <c r="O24" s="142">
        <v>3.4613999999999999E-2</v>
      </c>
      <c r="P24" s="142">
        <v>0.20308000000000001</v>
      </c>
      <c r="Q24" s="142">
        <v>6.9227999999999998E-2</v>
      </c>
      <c r="R24" s="142">
        <v>2.7421999999999998E-2</v>
      </c>
      <c r="S24" s="142">
        <v>1.5994999999999999E-2</v>
      </c>
      <c r="T24" s="142">
        <v>2.4760999999999998E-2</v>
      </c>
      <c r="U24" s="142">
        <v>1.4612999999999999E-2</v>
      </c>
      <c r="V24" s="142">
        <v>2.9689999999999999</v>
      </c>
      <c r="W24" s="142">
        <v>3.0350999999999999</v>
      </c>
      <c r="X24" s="195">
        <v>3.0021</v>
      </c>
      <c r="Y24" s="142">
        <v>3.3014000000000002E-2</v>
      </c>
      <c r="Z24" s="144">
        <v>0.36769000000000002</v>
      </c>
      <c r="AA24" s="144">
        <v>0.37130000000000002</v>
      </c>
      <c r="AB24" s="144">
        <v>0.36864999999999998</v>
      </c>
      <c r="AC24" s="142">
        <v>3.6097999999999998E-3</v>
      </c>
      <c r="AD24" s="142">
        <v>0.26079999999999998</v>
      </c>
      <c r="AE24" s="142">
        <v>0.37597999999999998</v>
      </c>
      <c r="AF24" s="142">
        <v>1.8180999999999999E-2</v>
      </c>
      <c r="AG24" s="142">
        <v>0.38329999999999997</v>
      </c>
      <c r="AH24" s="142">
        <v>2.1590000000000002E-2</v>
      </c>
      <c r="AI24" s="142">
        <v>90</v>
      </c>
      <c r="AJ24" s="142">
        <v>0.30996000000000001</v>
      </c>
      <c r="AK24" s="142">
        <v>0.38296999999999998</v>
      </c>
      <c r="AL24" s="142">
        <v>0.33202999999999999</v>
      </c>
      <c r="AM24" s="142">
        <v>7.3006000000000001E-2</v>
      </c>
      <c r="AN24" s="142">
        <v>0.17795</v>
      </c>
      <c r="AO24" s="142">
        <v>0.39062999999999998</v>
      </c>
      <c r="AP24" s="142">
        <v>2.162E-2</v>
      </c>
      <c r="AQ24" s="142">
        <v>0.46875</v>
      </c>
      <c r="AR24" s="142">
        <v>3.4345999999999999E-3</v>
      </c>
      <c r="AS24" s="142">
        <v>2.3907000000000001E-2</v>
      </c>
      <c r="AT24" s="142">
        <v>1.482E-2</v>
      </c>
      <c r="AU24" s="142">
        <v>7.5430999999999998E-2</v>
      </c>
      <c r="AV24" s="142">
        <v>7.1983000000000005E-2</v>
      </c>
      <c r="AW24" s="142">
        <v>3.8146999999999999E-3</v>
      </c>
      <c r="AX24" s="142">
        <v>5.1377000000000003E-3</v>
      </c>
      <c r="AY24" s="142">
        <v>9.2559000000000001E-4</v>
      </c>
      <c r="AZ24" s="142">
        <v>8.0289999999999995E-4</v>
      </c>
      <c r="BA24" s="142">
        <v>1.6009999999999999E-4</v>
      </c>
      <c r="BB24" s="142">
        <v>1.1578000000000001E-4</v>
      </c>
      <c r="BC24" s="142">
        <v>6.5366999999999995E-2</v>
      </c>
      <c r="BD24" s="142">
        <v>4.0693E-2</v>
      </c>
      <c r="BE24" s="142">
        <v>0.14477000000000001</v>
      </c>
      <c r="BF24" s="142">
        <v>0.13383999999999999</v>
      </c>
      <c r="BG24" s="142">
        <v>5.3788000000000004E-3</v>
      </c>
      <c r="BH24" s="142">
        <v>3.7615000000000001E-3</v>
      </c>
      <c r="BI24" s="142">
        <v>1.5690000000000001E-3</v>
      </c>
      <c r="BJ24" s="142">
        <v>1.5254000000000001E-3</v>
      </c>
      <c r="BK24" s="142">
        <v>2.4836999999999998E-4</v>
      </c>
      <c r="BL24" s="142">
        <v>1.5913E-4</v>
      </c>
      <c r="BM24" s="142">
        <v>0.48477999999999999</v>
      </c>
      <c r="BN24" s="142">
        <v>0.10603</v>
      </c>
      <c r="BO24" s="142">
        <v>0.31370999999999999</v>
      </c>
      <c r="BP24" s="142">
        <v>0.26851999999999998</v>
      </c>
      <c r="BQ24" s="142">
        <v>0.29110999999999998</v>
      </c>
      <c r="BR24" s="142">
        <v>4.1079999999999998E-2</v>
      </c>
      <c r="BS24" s="142">
        <v>3.1955999999999998E-2</v>
      </c>
      <c r="BT24" s="142">
        <v>0.19367000000000001</v>
      </c>
      <c r="BU24" s="142">
        <v>0.11371000000000001</v>
      </c>
      <c r="BV24" s="142">
        <v>7.4057000000000004</v>
      </c>
      <c r="BW24" s="142">
        <v>5.0033000000000003</v>
      </c>
      <c r="BX24" s="142">
        <v>1.6653</v>
      </c>
      <c r="BY24" s="142">
        <v>8.6139999999999994E-2</v>
      </c>
      <c r="BZ24" s="142">
        <v>0.3</v>
      </c>
      <c r="CA24" s="142">
        <v>1.5</v>
      </c>
      <c r="CB24" s="142">
        <v>254.56</v>
      </c>
      <c r="CC24" s="142">
        <v>0.34799999999999998</v>
      </c>
      <c r="CD24" s="142">
        <v>21</v>
      </c>
      <c r="CE24" s="142">
        <v>16</v>
      </c>
      <c r="CF24" s="142">
        <v>6</v>
      </c>
      <c r="CG24" s="142">
        <v>21</v>
      </c>
      <c r="CH24" s="142">
        <v>57</v>
      </c>
      <c r="CI24" s="142">
        <v>32</v>
      </c>
      <c r="CJ24" s="142">
        <v>400.87</v>
      </c>
      <c r="CK24" s="142">
        <v>1</v>
      </c>
      <c r="CL24" s="111">
        <f t="shared" si="112"/>
        <v>0.32421247683755405</v>
      </c>
      <c r="CM24" s="111">
        <v>-34.597610000000003</v>
      </c>
      <c r="CN24" s="111">
        <v>116.35669</v>
      </c>
      <c r="CO24" s="142">
        <v>19</v>
      </c>
      <c r="CP24" s="142">
        <v>42</v>
      </c>
      <c r="CQ24" s="142">
        <v>37</v>
      </c>
      <c r="CR24" s="145"/>
      <c r="CS24" s="145"/>
      <c r="CT24" s="145"/>
      <c r="CU24" s="146"/>
      <c r="CV24" s="145"/>
      <c r="CW24" s="145"/>
      <c r="CX24" s="145"/>
      <c r="CY24" s="145"/>
      <c r="CZ24" s="145"/>
      <c r="DA24" s="145"/>
      <c r="DB24" s="145"/>
      <c r="DC24" s="118">
        <v>35.796999999999997</v>
      </c>
      <c r="DD24" s="147"/>
    </row>
    <row r="25" spans="1:108" s="7" customFormat="1">
      <c r="A25" s="170">
        <v>41727</v>
      </c>
      <c r="B25" s="196">
        <v>-28.7</v>
      </c>
      <c r="C25" s="196">
        <v>121.5</v>
      </c>
      <c r="D25" s="148">
        <v>30.7</v>
      </c>
      <c r="E25" s="222">
        <v>10</v>
      </c>
      <c r="F25" s="222">
        <v>-12.7</v>
      </c>
      <c r="G25" s="222">
        <v>2.2000000000000002</v>
      </c>
      <c r="H25" s="201">
        <f t="shared" si="111"/>
        <v>16.313491349187025</v>
      </c>
      <c r="I25" s="148">
        <v>0.13</v>
      </c>
      <c r="J25" s="40"/>
      <c r="M25" s="62"/>
      <c r="N25" s="73"/>
      <c r="X25" s="181">
        <v>1.9141999999999999</v>
      </c>
      <c r="AB25" s="58"/>
      <c r="AP25" s="80"/>
      <c r="AR25" s="80"/>
      <c r="AS25" s="80"/>
      <c r="AT25" s="80"/>
      <c r="AY25" s="80"/>
      <c r="AZ25" s="80"/>
      <c r="BA25" s="80"/>
      <c r="BB25" s="80"/>
      <c r="BK25" s="80"/>
      <c r="BL25" s="80"/>
      <c r="CK25" s="40"/>
      <c r="CL25" s="58"/>
      <c r="CM25" s="58"/>
      <c r="CN25" s="58"/>
      <c r="CT25" s="40"/>
      <c r="CU25" s="157"/>
      <c r="CW25" s="40"/>
      <c r="DC25" s="40"/>
    </row>
    <row r="26" spans="1:108" s="112" customFormat="1">
      <c r="A26" s="173">
        <v>41651</v>
      </c>
      <c r="B26" s="111">
        <v>2.9</v>
      </c>
      <c r="C26" s="111">
        <v>64.400000000000006</v>
      </c>
      <c r="D26" s="111">
        <v>37</v>
      </c>
      <c r="E26" s="201">
        <v>-5.2</v>
      </c>
      <c r="F26" s="201">
        <v>-15.1</v>
      </c>
      <c r="G26" s="201">
        <v>2.6</v>
      </c>
      <c r="H26" s="201">
        <f t="shared" si="111"/>
        <v>16.180543872194161</v>
      </c>
      <c r="I26" s="111">
        <v>0.24</v>
      </c>
      <c r="J26" s="155"/>
      <c r="K26" s="141"/>
      <c r="L26" s="141"/>
      <c r="M26" s="159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83">
        <v>2.1957</v>
      </c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  <c r="BJ26" s="141"/>
      <c r="BK26" s="141"/>
      <c r="BL26" s="141"/>
      <c r="BM26" s="141"/>
      <c r="BN26" s="141"/>
      <c r="BO26" s="141"/>
      <c r="BP26" s="141"/>
      <c r="BQ26" s="141"/>
      <c r="BR26" s="141"/>
      <c r="BS26" s="141"/>
      <c r="BT26" s="141"/>
      <c r="BU26" s="141"/>
      <c r="BV26" s="141"/>
      <c r="BW26" s="141"/>
      <c r="BX26" s="141"/>
      <c r="BY26" s="141"/>
      <c r="BZ26" s="141"/>
      <c r="CA26" s="141"/>
      <c r="CB26" s="141"/>
      <c r="CC26" s="141"/>
      <c r="CD26" s="141"/>
      <c r="CE26" s="141"/>
      <c r="CF26" s="141"/>
      <c r="CG26" s="141"/>
      <c r="CH26" s="141"/>
      <c r="CI26" s="141"/>
      <c r="CJ26" s="141"/>
      <c r="CK26" s="141"/>
      <c r="CL26" s="111"/>
      <c r="CM26" s="141"/>
      <c r="CN26" s="141"/>
      <c r="CO26" s="141"/>
      <c r="CP26" s="141"/>
      <c r="CQ26" s="141"/>
      <c r="CR26" s="141"/>
      <c r="CS26" s="141"/>
      <c r="CT26" s="141"/>
      <c r="CU26" s="141"/>
      <c r="CV26" s="141"/>
      <c r="CW26" s="141"/>
      <c r="CX26" s="141"/>
      <c r="CY26" s="141"/>
      <c r="CZ26" s="141"/>
      <c r="DA26" s="141"/>
      <c r="DB26" s="141"/>
      <c r="DC26" s="141"/>
      <c r="DD26" s="141"/>
    </row>
    <row r="27" spans="1:108" s="7" customFormat="1">
      <c r="A27" s="172">
        <v>41647</v>
      </c>
      <c r="B27" s="58">
        <v>-1.3</v>
      </c>
      <c r="C27" s="58">
        <v>147.6</v>
      </c>
      <c r="D27" s="111">
        <v>18.7</v>
      </c>
      <c r="E27" s="201">
        <v>-3.4</v>
      </c>
      <c r="F27" s="201">
        <v>-43.5</v>
      </c>
      <c r="G27" s="201">
        <v>-10.3</v>
      </c>
      <c r="H27" s="201">
        <f t="shared" si="111"/>
        <v>44.831908279706319</v>
      </c>
      <c r="I27" s="111">
        <v>0.11</v>
      </c>
      <c r="J27" s="40"/>
      <c r="L27" s="58"/>
      <c r="M27" s="62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181">
        <v>1.6141000000000001</v>
      </c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64"/>
      <c r="CL27" s="58"/>
      <c r="CM27" s="58"/>
      <c r="CN27" s="58"/>
      <c r="CO27" s="58"/>
      <c r="CP27" s="58"/>
      <c r="CQ27" s="58"/>
      <c r="CR27" s="58"/>
      <c r="CS27" s="58"/>
      <c r="CT27" s="64"/>
      <c r="CU27" s="58"/>
      <c r="CV27" s="58"/>
      <c r="CW27" s="58"/>
      <c r="CX27" s="58"/>
      <c r="CY27" s="58"/>
      <c r="CZ27" s="58"/>
      <c r="DA27" s="64"/>
      <c r="DB27" s="58"/>
      <c r="DC27" s="64"/>
      <c r="DD27" s="77"/>
    </row>
    <row r="28" spans="1:108" s="112" customFormat="1">
      <c r="A28" s="177">
        <v>41631</v>
      </c>
      <c r="B28" s="141">
        <v>39.5</v>
      </c>
      <c r="C28" s="141">
        <v>2</v>
      </c>
      <c r="D28" s="63">
        <v>34.299999999999997</v>
      </c>
      <c r="E28" s="222">
        <v>-1.1000000000000001</v>
      </c>
      <c r="F28" s="222">
        <v>11.4</v>
      </c>
      <c r="G28" s="222">
        <v>-9.9</v>
      </c>
      <c r="H28" s="201">
        <f t="shared" si="111"/>
        <v>15.138692149588088</v>
      </c>
      <c r="I28" s="77">
        <v>0.43</v>
      </c>
      <c r="J28" s="155"/>
      <c r="K28" s="141"/>
      <c r="L28" s="141"/>
      <c r="M28" s="159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83">
        <v>1.8180000000000001</v>
      </c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60"/>
      <c r="AX28" s="160"/>
      <c r="AY28" s="160"/>
      <c r="AZ28" s="160"/>
      <c r="BA28" s="160"/>
      <c r="BB28" s="160"/>
      <c r="BC28" s="141"/>
      <c r="BD28" s="141"/>
      <c r="BE28" s="141"/>
      <c r="BF28" s="141"/>
      <c r="BG28" s="141"/>
      <c r="BH28" s="160"/>
      <c r="BI28" s="160"/>
      <c r="BJ28" s="160"/>
      <c r="BK28" s="160"/>
      <c r="BL28" s="160"/>
      <c r="BM28" s="141"/>
      <c r="BN28" s="141"/>
      <c r="BO28" s="141"/>
      <c r="BP28" s="141"/>
      <c r="BQ28" s="141"/>
      <c r="BR28" s="141"/>
      <c r="BS28" s="141"/>
      <c r="BT28" s="141"/>
      <c r="BU28" s="141"/>
      <c r="BV28" s="141"/>
      <c r="BW28" s="141"/>
      <c r="BX28" s="141"/>
      <c r="BY28" s="141"/>
      <c r="BZ28" s="141"/>
      <c r="CA28" s="141"/>
      <c r="CB28" s="141"/>
      <c r="CC28" s="141"/>
      <c r="CD28" s="141"/>
      <c r="CE28" s="141"/>
      <c r="CF28" s="141"/>
      <c r="CG28" s="141"/>
      <c r="CH28" s="141"/>
      <c r="CI28" s="141"/>
      <c r="CJ28" s="141"/>
      <c r="CK28" s="141"/>
      <c r="CL28" s="111"/>
      <c r="CM28" s="111"/>
      <c r="CN28" s="111"/>
      <c r="CO28" s="141"/>
      <c r="CP28" s="141"/>
      <c r="CQ28" s="141"/>
      <c r="CR28" s="141"/>
      <c r="CS28" s="141"/>
      <c r="CT28" s="155"/>
      <c r="CU28" s="165"/>
      <c r="CV28" s="141"/>
      <c r="CW28" s="141"/>
      <c r="CX28" s="141"/>
      <c r="CY28" s="141"/>
      <c r="CZ28" s="141"/>
      <c r="DA28" s="141"/>
      <c r="DB28" s="141"/>
      <c r="DC28" s="155"/>
      <c r="DD28" s="141"/>
    </row>
    <row r="29" spans="1:108">
      <c r="A29" s="174">
        <v>41616</v>
      </c>
      <c r="B29" s="77">
        <v>32.799999999999997</v>
      </c>
      <c r="C29" s="77">
        <v>-165.1</v>
      </c>
      <c r="D29" s="141">
        <v>23.5</v>
      </c>
      <c r="E29" s="201">
        <v>2.2999999999999998</v>
      </c>
      <c r="F29" s="201">
        <v>2.5</v>
      </c>
      <c r="G29" s="201">
        <v>-11.3</v>
      </c>
      <c r="H29" s="201">
        <f t="shared" si="111"/>
        <v>11.799576263578283</v>
      </c>
      <c r="I29" s="77">
        <v>0.2</v>
      </c>
      <c r="J29" s="74" t="s">
        <v>107</v>
      </c>
      <c r="K29" s="77">
        <v>1730.3</v>
      </c>
      <c r="L29" s="77">
        <v>329.9</v>
      </c>
      <c r="M29" s="78">
        <f>1/AB29</f>
        <v>1.5398592568639224</v>
      </c>
      <c r="N29" s="77">
        <v>2.6549E-2</v>
      </c>
      <c r="O29" s="77">
        <v>1.124E-2</v>
      </c>
      <c r="P29" s="77">
        <v>4.3824000000000002E-2</v>
      </c>
      <c r="Q29" s="77">
        <v>2.248E-2</v>
      </c>
      <c r="R29" s="77">
        <v>4.0666000000000001E-3</v>
      </c>
      <c r="S29" s="77">
        <v>2.4166000000000001E-3</v>
      </c>
      <c r="T29" s="77">
        <v>4.3743000000000002E-3</v>
      </c>
      <c r="U29" s="77">
        <v>2.6072000000000001E-3</v>
      </c>
      <c r="V29" s="77">
        <v>1.4853000000000001</v>
      </c>
      <c r="W29" s="77">
        <v>1.8764000000000001</v>
      </c>
      <c r="X29" s="181">
        <v>1.6808000000000001</v>
      </c>
      <c r="Y29" s="77">
        <v>0.19553999999999999</v>
      </c>
      <c r="Z29" s="77">
        <v>0.64905000000000002</v>
      </c>
      <c r="AA29" s="77">
        <v>0.64993000000000001</v>
      </c>
      <c r="AB29" s="77">
        <v>0.64941000000000004</v>
      </c>
      <c r="AC29" s="77">
        <v>8.8080000000000005E-4</v>
      </c>
      <c r="AD29" s="77">
        <v>7.5686E-3</v>
      </c>
      <c r="AE29" s="77">
        <v>0.66161999999999999</v>
      </c>
      <c r="AF29" s="93">
        <v>5.2899999999999998E-5</v>
      </c>
      <c r="AG29" s="77">
        <v>0.67627000000000004</v>
      </c>
      <c r="AH29" s="77">
        <v>2.2869000000000001E-4</v>
      </c>
      <c r="AI29" s="77">
        <v>100</v>
      </c>
      <c r="AJ29" s="77">
        <v>0.74895</v>
      </c>
      <c r="AK29" s="77">
        <v>0.75670999999999999</v>
      </c>
      <c r="AL29" s="77">
        <v>0.75195000000000001</v>
      </c>
      <c r="AM29" s="77">
        <v>7.7575999999999999E-3</v>
      </c>
      <c r="AN29" s="77">
        <v>3.2060000000000001E-3</v>
      </c>
      <c r="AO29" s="77">
        <v>0.90820000000000001</v>
      </c>
      <c r="AP29" s="93">
        <v>5.6900000000000001E-5</v>
      </c>
      <c r="AQ29" s="77">
        <v>0.96679999999999999</v>
      </c>
      <c r="AR29" s="77">
        <v>1.3779999999999999E-4</v>
      </c>
      <c r="AS29" s="77">
        <v>2.8616999999999998E-4</v>
      </c>
      <c r="AT29" s="77">
        <v>2.2306999999999999E-4</v>
      </c>
      <c r="AU29" s="77">
        <v>4.4747000000000002E-2</v>
      </c>
      <c r="AV29" s="77">
        <v>2.9922000000000001E-2</v>
      </c>
      <c r="AW29" s="77">
        <v>9.5418E-4</v>
      </c>
      <c r="AX29" s="77">
        <v>1.3265E-3</v>
      </c>
      <c r="AY29" s="77">
        <v>1.0124999999999999E-4</v>
      </c>
      <c r="AZ29" s="93">
        <v>5.2899999999999998E-5</v>
      </c>
      <c r="BA29" s="93">
        <v>4.7299999999999998E-5</v>
      </c>
      <c r="BB29" s="93">
        <v>5.9899999999999999E-5</v>
      </c>
      <c r="BC29" s="77">
        <v>2.0186E-4</v>
      </c>
      <c r="BD29" s="77">
        <v>1.6958000000000001E-4</v>
      </c>
      <c r="BE29" s="77">
        <v>0.1018</v>
      </c>
      <c r="BF29" s="77">
        <v>8.4453E-2</v>
      </c>
      <c r="BG29" s="77">
        <v>9.1861000000000004E-4</v>
      </c>
      <c r="BH29" s="77">
        <v>9.1284999999999999E-4</v>
      </c>
      <c r="BI29" s="77">
        <v>2.0186E-4</v>
      </c>
      <c r="BJ29" s="77">
        <v>1.6958000000000001E-4</v>
      </c>
      <c r="BK29" s="93">
        <v>4.3900000000000003E-5</v>
      </c>
      <c r="BL29" s="93">
        <v>3.8500000000000001E-5</v>
      </c>
      <c r="BM29" s="77">
        <v>1.3148999999999999E-2</v>
      </c>
      <c r="BN29" s="77">
        <v>1.5996E-2</v>
      </c>
      <c r="BO29" s="77">
        <v>5.4161000000000001E-3</v>
      </c>
      <c r="BP29" s="77">
        <v>5.2453999999999999E-3</v>
      </c>
      <c r="BQ29" s="77">
        <v>5.3306999999999998E-3</v>
      </c>
      <c r="BR29" s="77">
        <v>7.6359000000000002E-3</v>
      </c>
      <c r="BS29" s="77">
        <v>1.2072E-4</v>
      </c>
      <c r="BT29" s="77">
        <v>7.8186999999999996E-3</v>
      </c>
      <c r="BU29" s="77">
        <v>1.7725000000000001E-2</v>
      </c>
      <c r="BV29" s="77">
        <v>10.776999999999999</v>
      </c>
      <c r="BW29" s="77">
        <v>8.4600000000000009</v>
      </c>
      <c r="BX29" s="77">
        <v>2.4666999999999999</v>
      </c>
      <c r="BY29" s="77">
        <v>5.806E-2</v>
      </c>
      <c r="BZ29" s="77">
        <v>0.6</v>
      </c>
      <c r="CA29" s="77">
        <v>2</v>
      </c>
      <c r="CB29" s="77">
        <v>332.64</v>
      </c>
      <c r="CC29" s="77">
        <v>0.33900000000000002</v>
      </c>
      <c r="CD29" s="77">
        <v>4</v>
      </c>
      <c r="CE29" s="77">
        <v>20</v>
      </c>
      <c r="CF29" s="77">
        <v>0</v>
      </c>
      <c r="CG29" s="77">
        <v>4</v>
      </c>
      <c r="CH29" s="77">
        <v>47</v>
      </c>
      <c r="CI29" s="77">
        <v>17</v>
      </c>
      <c r="CJ29" s="77">
        <v>257.55</v>
      </c>
      <c r="CK29" s="77">
        <v>1</v>
      </c>
      <c r="CL29" s="58">
        <f t="shared" si="112"/>
        <v>0.29689430336307482</v>
      </c>
      <c r="CM29" s="58">
        <v>19.591999999999999</v>
      </c>
      <c r="CN29" s="58">
        <v>-155.8931</v>
      </c>
      <c r="CO29" s="77">
        <v>3</v>
      </c>
      <c r="CP29" s="77">
        <v>10</v>
      </c>
      <c r="CQ29" s="77">
        <v>9</v>
      </c>
      <c r="CR29" s="77"/>
      <c r="CS29" s="77"/>
      <c r="CT29" s="74"/>
      <c r="CU29" s="77"/>
      <c r="CV29" s="77"/>
      <c r="CW29" s="77"/>
      <c r="CX29" s="77"/>
      <c r="CY29" s="77"/>
      <c r="CZ29" s="77"/>
      <c r="DA29" s="77"/>
      <c r="DB29" s="77"/>
      <c r="DC29" s="74">
        <v>20.399999999999999</v>
      </c>
      <c r="DD29" s="77"/>
    </row>
    <row r="30" spans="1:108" s="7" customFormat="1">
      <c r="A30" s="174">
        <v>41599</v>
      </c>
      <c r="B30" s="77">
        <v>44.7</v>
      </c>
      <c r="C30" s="77">
        <v>35.299999999999997</v>
      </c>
      <c r="D30" s="63">
        <v>59.3</v>
      </c>
      <c r="E30" s="224">
        <v>-5</v>
      </c>
      <c r="F30" s="224">
        <v>-11</v>
      </c>
      <c r="G30" s="224">
        <v>-2.7</v>
      </c>
      <c r="H30" s="201">
        <f t="shared" si="111"/>
        <v>12.381033882515627</v>
      </c>
      <c r="I30" s="77">
        <v>0.23</v>
      </c>
      <c r="J30" s="74"/>
      <c r="K30" s="77"/>
      <c r="L30" s="77"/>
      <c r="M30" s="78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181">
        <v>1.84355</v>
      </c>
      <c r="Y30" s="77"/>
      <c r="Z30" s="77"/>
      <c r="AA30" s="77"/>
      <c r="AB30" s="77"/>
      <c r="AC30" s="77"/>
      <c r="AD30" s="77"/>
      <c r="AE30" s="77"/>
      <c r="AF30" s="77"/>
      <c r="AG30" s="77"/>
      <c r="AH30" s="93"/>
      <c r="AI30" s="77"/>
      <c r="AJ30" s="77"/>
      <c r="AK30" s="77"/>
      <c r="AL30" s="77"/>
      <c r="AM30" s="77"/>
      <c r="AN30" s="77"/>
      <c r="AO30" s="77"/>
      <c r="AP30" s="93"/>
      <c r="AQ30" s="77"/>
      <c r="AR30" s="93"/>
      <c r="AS30" s="77"/>
      <c r="AT30" s="77"/>
      <c r="AU30" s="77"/>
      <c r="AV30" s="77"/>
      <c r="AW30" s="77"/>
      <c r="AX30" s="77"/>
      <c r="AY30" s="93"/>
      <c r="AZ30" s="93"/>
      <c r="BA30" s="93"/>
      <c r="BB30" s="93"/>
      <c r="BC30" s="77"/>
      <c r="BD30" s="77"/>
      <c r="BE30" s="77"/>
      <c r="BF30" s="77"/>
      <c r="BG30" s="77"/>
      <c r="BH30" s="77"/>
      <c r="BI30" s="77"/>
      <c r="BJ30" s="77"/>
      <c r="BK30" s="93"/>
      <c r="BL30" s="93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58"/>
      <c r="CM30" s="58"/>
      <c r="CN30" s="58"/>
      <c r="CO30" s="77"/>
      <c r="CP30" s="77"/>
      <c r="CQ30" s="77"/>
      <c r="CR30" s="77"/>
      <c r="CS30" s="77"/>
      <c r="CT30" s="74"/>
      <c r="CU30" s="77"/>
      <c r="CV30" s="77"/>
      <c r="CW30" s="77"/>
      <c r="CX30" s="77"/>
      <c r="CY30" s="77"/>
      <c r="CZ30" s="77"/>
      <c r="DA30" s="77"/>
      <c r="DB30" s="77"/>
      <c r="DC30" s="74"/>
      <c r="DD30" s="77"/>
    </row>
    <row r="31" spans="1:108" s="112" customFormat="1">
      <c r="A31" s="177">
        <v>41559</v>
      </c>
      <c r="B31" s="141">
        <v>-19.100000000000001</v>
      </c>
      <c r="C31" s="141">
        <v>-25</v>
      </c>
      <c r="D31" s="141">
        <v>22.2</v>
      </c>
      <c r="E31" s="201">
        <v>-8</v>
      </c>
      <c r="F31" s="201">
        <v>8.4</v>
      </c>
      <c r="G31" s="201">
        <v>-5.5</v>
      </c>
      <c r="H31" s="201">
        <f t="shared" si="111"/>
        <v>12.837834708392222</v>
      </c>
      <c r="I31" s="141">
        <v>3.5</v>
      </c>
      <c r="J31" s="155"/>
      <c r="K31" s="141"/>
      <c r="L31" s="141"/>
      <c r="M31" s="159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83">
        <v>6.9847999999999999</v>
      </c>
      <c r="Y31" s="141"/>
      <c r="Z31" s="141"/>
      <c r="AA31" s="141"/>
      <c r="AB31" s="141"/>
      <c r="AC31" s="160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60"/>
      <c r="AX31" s="160"/>
      <c r="AY31" s="160"/>
      <c r="AZ31" s="160"/>
      <c r="BA31" s="160"/>
      <c r="BB31" s="160"/>
      <c r="BC31" s="141"/>
      <c r="BD31" s="141"/>
      <c r="BE31" s="141"/>
      <c r="BF31" s="141"/>
      <c r="BG31" s="141"/>
      <c r="BH31" s="141"/>
      <c r="BI31" s="160"/>
      <c r="BJ31" s="160"/>
      <c r="BK31" s="160"/>
      <c r="BL31" s="160"/>
      <c r="BM31" s="141"/>
      <c r="BN31" s="141"/>
      <c r="BO31" s="141"/>
      <c r="BP31" s="141"/>
      <c r="BQ31" s="141"/>
      <c r="BR31" s="141"/>
      <c r="BS31" s="141"/>
      <c r="BT31" s="141"/>
      <c r="BU31" s="141"/>
      <c r="BV31" s="141"/>
      <c r="BW31" s="141"/>
      <c r="BX31" s="141"/>
      <c r="BY31" s="141"/>
      <c r="BZ31" s="141"/>
      <c r="CA31" s="141"/>
      <c r="CB31" s="141"/>
      <c r="CC31" s="141"/>
      <c r="CD31" s="141"/>
      <c r="CE31" s="141"/>
      <c r="CF31" s="141"/>
      <c r="CG31" s="141"/>
      <c r="CH31" s="141"/>
      <c r="CI31" s="141"/>
      <c r="CJ31" s="141"/>
      <c r="CK31" s="141"/>
      <c r="CL31" s="111"/>
      <c r="CM31" s="111"/>
      <c r="CN31" s="111"/>
      <c r="CO31" s="141"/>
      <c r="CP31" s="141"/>
      <c r="CQ31" s="141"/>
      <c r="CR31" s="141"/>
      <c r="CS31" s="141"/>
      <c r="CT31" s="155"/>
      <c r="CU31" s="165"/>
      <c r="CV31" s="141"/>
      <c r="CW31" s="141"/>
      <c r="CX31" s="141"/>
      <c r="CY31" s="141"/>
      <c r="CZ31" s="141"/>
      <c r="DA31" s="155"/>
      <c r="DB31" s="141"/>
      <c r="DC31" s="155"/>
      <c r="DD31" s="141"/>
    </row>
    <row r="32" spans="1:108">
      <c r="A32" s="174">
        <v>41486</v>
      </c>
      <c r="B32" s="77">
        <v>-31.8</v>
      </c>
      <c r="C32" s="77">
        <v>137.1</v>
      </c>
      <c r="D32" s="141">
        <v>29.1</v>
      </c>
      <c r="E32" s="201">
        <v>17.7</v>
      </c>
      <c r="F32" s="201">
        <v>-2.2999999999999998</v>
      </c>
      <c r="G32" s="201">
        <v>-0.1</v>
      </c>
      <c r="H32" s="201">
        <f t="shared" si="111"/>
        <v>17.849089612638512</v>
      </c>
      <c r="I32" s="77">
        <v>0.22</v>
      </c>
      <c r="J32" s="74" t="s">
        <v>84</v>
      </c>
      <c r="K32" s="77">
        <v>1511.6</v>
      </c>
      <c r="L32" s="77">
        <v>318.39999999999998</v>
      </c>
      <c r="M32" s="78">
        <f>1/AB32</f>
        <v>1.8450524917433901</v>
      </c>
      <c r="N32" s="77">
        <v>7.8396999999999994E-2</v>
      </c>
      <c r="O32" s="77">
        <v>2.7892E-2</v>
      </c>
      <c r="P32" s="77">
        <v>0.11176</v>
      </c>
      <c r="Q32" s="77">
        <v>5.5784E-2</v>
      </c>
      <c r="R32" s="77">
        <v>6.2645000000000001E-3</v>
      </c>
      <c r="S32" s="77">
        <v>3.7420999999999999E-3</v>
      </c>
      <c r="T32" s="77">
        <v>6.8139999999999997E-3</v>
      </c>
      <c r="U32" s="77">
        <v>4.1095000000000003E-3</v>
      </c>
      <c r="V32" s="77">
        <v>1.7390000000000001</v>
      </c>
      <c r="W32" s="77">
        <v>1.3030999999999999</v>
      </c>
      <c r="X32" s="181">
        <v>1.5210999999999999</v>
      </c>
      <c r="Y32" s="77">
        <v>0.21793000000000001</v>
      </c>
      <c r="Z32" s="77">
        <v>0.54139000000000004</v>
      </c>
      <c r="AA32" s="77">
        <v>0.54237000000000002</v>
      </c>
      <c r="AB32" s="77">
        <v>0.54198999999999997</v>
      </c>
      <c r="AC32" s="77">
        <v>9.8189000000000002E-4</v>
      </c>
      <c r="AD32" s="77">
        <v>4.1814999999999998E-2</v>
      </c>
      <c r="AE32" s="77">
        <v>0.54688000000000003</v>
      </c>
      <c r="AF32" s="77">
        <v>2.1181999999999999E-4</v>
      </c>
      <c r="AG32" s="77">
        <v>0.57372999999999996</v>
      </c>
      <c r="AH32" s="77">
        <v>1.0015E-3</v>
      </c>
      <c r="AI32" s="77">
        <v>100</v>
      </c>
      <c r="AJ32" s="77">
        <v>0.70167999999999997</v>
      </c>
      <c r="AK32" s="77">
        <v>0.70482</v>
      </c>
      <c r="AL32" s="77">
        <v>0.70313000000000003</v>
      </c>
      <c r="AM32" s="77">
        <v>3.1416E-3</v>
      </c>
      <c r="AN32" s="77">
        <v>1.9837E-2</v>
      </c>
      <c r="AO32" s="77">
        <v>0.82030999999999998</v>
      </c>
      <c r="AP32" s="77">
        <v>2.7160999999999998E-4</v>
      </c>
      <c r="AQ32" s="77">
        <v>0.9375</v>
      </c>
      <c r="AR32" s="77">
        <v>3.0808000000000002E-4</v>
      </c>
      <c r="AS32" s="77">
        <v>2.3016E-3</v>
      </c>
      <c r="AT32" s="77">
        <v>1.954E-3</v>
      </c>
      <c r="AU32" s="77">
        <v>3.0147E-2</v>
      </c>
      <c r="AV32" s="77">
        <v>1.2076E-2</v>
      </c>
      <c r="AW32" s="77">
        <v>2.5233E-3</v>
      </c>
      <c r="AX32" s="77">
        <v>1.1919000000000001E-3</v>
      </c>
      <c r="AY32" s="77">
        <v>1.8220000000000001E-4</v>
      </c>
      <c r="AZ32" s="77">
        <v>1.0705E-4</v>
      </c>
      <c r="BA32" s="93">
        <v>3.2100000000000001E-5</v>
      </c>
      <c r="BB32" s="93">
        <v>2.4300000000000001E-5</v>
      </c>
      <c r="BC32" s="77">
        <v>7.6152999999999995E-4</v>
      </c>
      <c r="BD32" s="77">
        <v>7.2944000000000004E-4</v>
      </c>
      <c r="BE32" s="77">
        <v>3.2660000000000002E-2</v>
      </c>
      <c r="BF32" s="77">
        <v>3.2309999999999998E-2</v>
      </c>
      <c r="BG32" s="77">
        <v>1.0415999999999999E-3</v>
      </c>
      <c r="BH32" s="77">
        <v>9.1664000000000003E-4</v>
      </c>
      <c r="BI32" s="77">
        <v>2.1443999999999999E-4</v>
      </c>
      <c r="BJ32" s="77">
        <v>2.7283E-4</v>
      </c>
      <c r="BK32" s="93">
        <v>9.1500000000000001E-5</v>
      </c>
      <c r="BL32" s="93">
        <v>9.0199999999999997E-5</v>
      </c>
      <c r="BM32" s="77">
        <v>0.10222000000000001</v>
      </c>
      <c r="BN32" s="77">
        <v>4.0013E-2</v>
      </c>
      <c r="BO32" s="77">
        <v>1.5987999999999999E-2</v>
      </c>
      <c r="BP32" s="77">
        <v>1.7989999999999999E-2</v>
      </c>
      <c r="BQ32" s="77">
        <v>1.6989000000000001E-2</v>
      </c>
      <c r="BR32" s="77">
        <v>1.5869999999999999E-2</v>
      </c>
      <c r="BS32" s="77">
        <v>1.4155999999999999E-3</v>
      </c>
      <c r="BT32" s="77">
        <v>8.5228999999999999E-2</v>
      </c>
      <c r="BU32" s="77">
        <v>4.3046000000000001E-2</v>
      </c>
      <c r="BV32" s="77">
        <v>17.84</v>
      </c>
      <c r="BW32" s="77">
        <v>13.888</v>
      </c>
      <c r="BX32" s="77">
        <v>6.0166000000000004</v>
      </c>
      <c r="BY32" s="77">
        <v>0.17802000000000001</v>
      </c>
      <c r="BZ32" s="77">
        <v>0.5</v>
      </c>
      <c r="CA32" s="77">
        <v>4</v>
      </c>
      <c r="CB32" s="77">
        <v>322.66000000000003</v>
      </c>
      <c r="CC32" s="77">
        <v>0.34100000000000003</v>
      </c>
      <c r="CD32" s="77">
        <v>4</v>
      </c>
      <c r="CE32" s="77">
        <v>50</v>
      </c>
      <c r="CF32" s="77">
        <v>0</v>
      </c>
      <c r="CG32" s="77">
        <v>5</v>
      </c>
      <c r="CH32" s="77">
        <v>15</v>
      </c>
      <c r="CI32" s="77">
        <v>23</v>
      </c>
      <c r="CJ32" s="77">
        <v>353.88</v>
      </c>
      <c r="CK32" s="77">
        <v>1</v>
      </c>
      <c r="CL32" s="58">
        <f t="shared" si="112"/>
        <v>0.29587003327461342</v>
      </c>
      <c r="CM32" s="58">
        <v>-42.491</v>
      </c>
      <c r="CN32" s="58">
        <v>147.68100000000001</v>
      </c>
      <c r="CO32" s="77">
        <v>3</v>
      </c>
      <c r="CP32" s="77">
        <v>50</v>
      </c>
      <c r="CQ32" s="77">
        <v>14</v>
      </c>
      <c r="CR32" s="77"/>
      <c r="CS32" s="77"/>
      <c r="CT32" s="74"/>
      <c r="CU32" s="77"/>
      <c r="CV32" s="77"/>
      <c r="CW32" s="77"/>
      <c r="CX32" s="77"/>
      <c r="CY32" s="77"/>
      <c r="CZ32" s="77"/>
      <c r="DA32" s="77"/>
      <c r="DB32" s="77"/>
      <c r="DC32" s="74">
        <v>-14.657999999999999</v>
      </c>
      <c r="DD32" s="77"/>
    </row>
    <row r="33" spans="1:108" s="7" customFormat="1">
      <c r="A33" s="174">
        <v>41482</v>
      </c>
      <c r="B33" s="77">
        <v>0.3</v>
      </c>
      <c r="C33" s="77">
        <v>156.19999999999999</v>
      </c>
      <c r="D33" s="63">
        <v>26.5</v>
      </c>
      <c r="E33" s="222">
        <v>16</v>
      </c>
      <c r="F33" s="222">
        <v>14.9</v>
      </c>
      <c r="G33" s="222">
        <v>-3.3</v>
      </c>
      <c r="H33" s="201">
        <f t="shared" si="111"/>
        <v>22.111083193728884</v>
      </c>
      <c r="I33" s="77">
        <v>0.36</v>
      </c>
      <c r="J33" s="74"/>
      <c r="K33" s="77"/>
      <c r="L33" s="77"/>
      <c r="M33" s="78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181">
        <v>2.6114000000000002</v>
      </c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93"/>
      <c r="BB33" s="93"/>
      <c r="BC33" s="77"/>
      <c r="BD33" s="77"/>
      <c r="BE33" s="77"/>
      <c r="BF33" s="77"/>
      <c r="BG33" s="77"/>
      <c r="BH33" s="77"/>
      <c r="BI33" s="77"/>
      <c r="BJ33" s="77"/>
      <c r="BK33" s="77"/>
      <c r="BL33" s="93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58"/>
      <c r="CM33" s="58"/>
      <c r="CN33" s="58"/>
      <c r="CO33" s="77"/>
      <c r="CP33" s="77"/>
      <c r="CQ33" s="77"/>
      <c r="CR33" s="77"/>
      <c r="CS33" s="77"/>
      <c r="CT33" s="74"/>
      <c r="CU33" s="77"/>
      <c r="CV33" s="77"/>
      <c r="CW33" s="77"/>
      <c r="CX33" s="77"/>
      <c r="CY33" s="77"/>
      <c r="CZ33" s="77"/>
      <c r="DA33" s="77"/>
      <c r="DB33" s="77"/>
      <c r="DC33" s="74"/>
      <c r="DD33" s="77"/>
    </row>
    <row r="34" spans="1:108">
      <c r="A34" s="197">
        <v>41394</v>
      </c>
      <c r="B34" s="77">
        <v>35.5</v>
      </c>
      <c r="C34" s="77">
        <v>-30.7</v>
      </c>
      <c r="D34" s="141">
        <v>21.2</v>
      </c>
      <c r="E34" s="201">
        <v>1</v>
      </c>
      <c r="F34" s="201">
        <v>9</v>
      </c>
      <c r="G34" s="201">
        <v>-8</v>
      </c>
      <c r="H34" s="201">
        <f t="shared" si="111"/>
        <v>12.083045973594572</v>
      </c>
      <c r="I34" s="77">
        <v>10</v>
      </c>
      <c r="J34" s="74" t="s">
        <v>112</v>
      </c>
      <c r="K34" s="77">
        <v>460.4</v>
      </c>
      <c r="L34" s="77">
        <v>212</v>
      </c>
      <c r="M34" s="78">
        <f>1/AB34</f>
        <v>8.0314834149867487</v>
      </c>
      <c r="N34" s="77">
        <v>1.1002000000000001</v>
      </c>
      <c r="O34" s="77">
        <v>0.11289</v>
      </c>
      <c r="P34" s="77">
        <v>1.2716000000000001</v>
      </c>
      <c r="Q34" s="77">
        <v>0.22578999999999999</v>
      </c>
      <c r="R34" s="77">
        <v>2.6239999999999999E-2</v>
      </c>
      <c r="S34" s="77">
        <v>1.5121000000000001E-2</v>
      </c>
      <c r="T34" s="77">
        <v>2.1413999999999999E-2</v>
      </c>
      <c r="U34" s="77">
        <v>1.2963000000000001E-2</v>
      </c>
      <c r="V34" s="77">
        <v>6.4397000000000002</v>
      </c>
      <c r="W34" s="77">
        <v>7.1093999999999999</v>
      </c>
      <c r="X34" s="181">
        <v>6.7744999999999997</v>
      </c>
      <c r="Y34" s="77">
        <v>0.33488000000000001</v>
      </c>
      <c r="Z34" s="77">
        <v>0.12018</v>
      </c>
      <c r="AA34" s="77">
        <v>0.12508</v>
      </c>
      <c r="AB34" s="77">
        <v>0.12451</v>
      </c>
      <c r="AC34" s="77">
        <v>4.8983000000000004E-3</v>
      </c>
      <c r="AD34" s="77">
        <v>6.6759000000000004</v>
      </c>
      <c r="AE34" s="77">
        <v>0.15625</v>
      </c>
      <c r="AF34" s="77">
        <v>0.13424</v>
      </c>
      <c r="AG34" s="77">
        <v>0.18432999999999999</v>
      </c>
      <c r="AH34" s="77">
        <v>5.0307999999999999E-2</v>
      </c>
      <c r="AI34" s="77">
        <v>200</v>
      </c>
      <c r="AJ34" s="77">
        <v>0.11293</v>
      </c>
      <c r="AK34" s="77">
        <v>0.11873</v>
      </c>
      <c r="AL34" s="77">
        <v>0.11719</v>
      </c>
      <c r="AM34" s="77">
        <v>5.8015000000000002E-3</v>
      </c>
      <c r="AN34" s="77">
        <v>19.033000000000001</v>
      </c>
      <c r="AO34" s="77">
        <v>0.18065999999999999</v>
      </c>
      <c r="AP34" s="77">
        <v>8.3236000000000004E-2</v>
      </c>
      <c r="AQ34" s="77">
        <v>0.21973000000000001</v>
      </c>
      <c r="AR34" s="77">
        <v>7.7897000000000001E-3</v>
      </c>
      <c r="AS34" s="77">
        <v>0.56542000000000003</v>
      </c>
      <c r="AT34" s="77">
        <v>0.38102000000000003</v>
      </c>
      <c r="AU34" s="77">
        <v>1.2487E-2</v>
      </c>
      <c r="AV34" s="77">
        <v>5.6154999999999998E-3</v>
      </c>
      <c r="AW34" s="77">
        <v>5.3706000000000001E-4</v>
      </c>
      <c r="AX34" s="77">
        <v>5.7182000000000001E-4</v>
      </c>
      <c r="AY34" s="77">
        <v>1.7799E-4</v>
      </c>
      <c r="AZ34" s="77">
        <v>1.0543999999999999E-4</v>
      </c>
      <c r="BA34" s="77">
        <v>2.1133999999999999E-4</v>
      </c>
      <c r="BB34" s="77">
        <v>1.2532999999999999E-4</v>
      </c>
      <c r="BC34" s="77">
        <v>1.002</v>
      </c>
      <c r="BD34" s="77">
        <v>1.0345</v>
      </c>
      <c r="BE34" s="77">
        <v>1.3305000000000001E-2</v>
      </c>
      <c r="BF34" s="77">
        <v>1.702E-2</v>
      </c>
      <c r="BG34" s="77">
        <v>8.6370999999999996E-4</v>
      </c>
      <c r="BH34" s="77">
        <v>7.0361999999999996E-4</v>
      </c>
      <c r="BI34" s="77">
        <v>1.1558E-4</v>
      </c>
      <c r="BJ34" s="77">
        <v>1.1615E-4</v>
      </c>
      <c r="BK34" s="77">
        <v>2.33E-4</v>
      </c>
      <c r="BL34" s="77">
        <v>5.0913E-4</v>
      </c>
      <c r="BM34" s="77">
        <v>5.2455999999999996</v>
      </c>
      <c r="BN34" s="77">
        <v>5.4798999999999998</v>
      </c>
      <c r="BO34" s="77">
        <v>0.59116000000000002</v>
      </c>
      <c r="BP34" s="77">
        <v>0.37203999999999998</v>
      </c>
      <c r="BQ34" s="77">
        <v>0.48159999999999997</v>
      </c>
      <c r="BR34" s="77">
        <v>2.3896000000000002</v>
      </c>
      <c r="BS34" s="77">
        <v>0.15493999999999999</v>
      </c>
      <c r="BT34" s="77">
        <v>4.7640000000000002</v>
      </c>
      <c r="BU34" s="77">
        <v>5.9782999999999999</v>
      </c>
      <c r="BV34" s="77">
        <v>48.460999999999999</v>
      </c>
      <c r="BW34" s="77">
        <v>29.222000000000001</v>
      </c>
      <c r="BX34" s="77">
        <v>10.891999999999999</v>
      </c>
      <c r="BY34" s="77">
        <v>2.9289000000000001</v>
      </c>
      <c r="BZ34" s="77">
        <v>0.2</v>
      </c>
      <c r="CA34" s="77">
        <v>8</v>
      </c>
      <c r="CB34" s="77">
        <v>216.19</v>
      </c>
      <c r="CC34" s="77">
        <v>0.34</v>
      </c>
      <c r="CD34" s="77">
        <v>8</v>
      </c>
      <c r="CE34" s="77">
        <v>40</v>
      </c>
      <c r="CF34" s="77">
        <v>0</v>
      </c>
      <c r="CG34" s="77">
        <v>9</v>
      </c>
      <c r="CH34" s="77">
        <v>5</v>
      </c>
      <c r="CI34" s="77">
        <v>32</v>
      </c>
      <c r="CJ34" s="77">
        <v>486.33</v>
      </c>
      <c r="CK34" s="77">
        <v>2</v>
      </c>
      <c r="CL34" s="58">
        <f t="shared" si="112"/>
        <v>0.30816599732262379</v>
      </c>
      <c r="CM34" s="77">
        <v>39.042299999999997</v>
      </c>
      <c r="CN34" s="77">
        <v>-28.005500000000001</v>
      </c>
      <c r="CO34" s="77">
        <v>8</v>
      </c>
      <c r="CP34" s="77">
        <v>40</v>
      </c>
      <c r="CQ34" s="77">
        <v>38</v>
      </c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>
        <v>-7.6109999999999998</v>
      </c>
      <c r="DD34" s="77"/>
    </row>
    <row r="35" spans="1:108" s="7" customFormat="1">
      <c r="A35" s="174">
        <v>41385</v>
      </c>
      <c r="B35" s="77">
        <v>-28.1</v>
      </c>
      <c r="C35" s="77">
        <v>-64.599999999999994</v>
      </c>
      <c r="D35" s="141">
        <v>40.700000000000003</v>
      </c>
      <c r="E35" s="201">
        <v>5</v>
      </c>
      <c r="F35" s="201">
        <v>14</v>
      </c>
      <c r="G35" s="201">
        <v>1</v>
      </c>
      <c r="H35" s="201">
        <f t="shared" si="111"/>
        <v>14.89966442575134</v>
      </c>
      <c r="I35" s="77">
        <v>2.5</v>
      </c>
      <c r="J35" s="74"/>
      <c r="K35" s="77"/>
      <c r="L35" s="77"/>
      <c r="M35" s="78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181">
        <v>3.5466259999999998</v>
      </c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93"/>
      <c r="BB35" s="93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58"/>
      <c r="CM35" s="58"/>
      <c r="CN35" s="58"/>
      <c r="CO35" s="77"/>
      <c r="CP35" s="77"/>
      <c r="CQ35" s="77"/>
      <c r="CR35" s="77"/>
      <c r="CS35" s="77"/>
      <c r="CT35" s="74"/>
      <c r="CU35" s="94"/>
      <c r="CV35" s="77"/>
      <c r="CW35" s="77"/>
      <c r="CX35" s="77"/>
      <c r="CY35" s="77"/>
      <c r="CZ35" s="77"/>
      <c r="DA35" s="74"/>
      <c r="DB35" s="77"/>
      <c r="DC35" s="74"/>
      <c r="DD35" s="77"/>
    </row>
    <row r="36" spans="1:108" s="112" customFormat="1">
      <c r="A36" s="177">
        <v>41320</v>
      </c>
      <c r="B36" s="141">
        <v>54.8</v>
      </c>
      <c r="C36" s="141">
        <v>61.1</v>
      </c>
      <c r="D36" s="95">
        <v>23.3</v>
      </c>
      <c r="E36" s="222">
        <v>12.8</v>
      </c>
      <c r="F36" s="222">
        <v>-13.3</v>
      </c>
      <c r="G36" s="222">
        <v>-2.4</v>
      </c>
      <c r="H36" s="201">
        <f t="shared" si="111"/>
        <v>18.614241859393577</v>
      </c>
      <c r="I36" s="141">
        <v>440</v>
      </c>
      <c r="J36" s="198"/>
      <c r="K36" s="141"/>
      <c r="L36" s="141"/>
      <c r="M36" s="159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83">
        <v>36.730730000000001</v>
      </c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60"/>
      <c r="AZ36" s="160"/>
      <c r="BA36" s="160"/>
      <c r="BB36" s="160"/>
      <c r="BC36" s="141"/>
      <c r="BD36" s="141"/>
      <c r="BE36" s="141"/>
      <c r="BF36" s="141"/>
      <c r="BG36" s="141"/>
      <c r="BH36" s="141"/>
      <c r="BI36" s="141"/>
      <c r="BJ36" s="141"/>
      <c r="BK36" s="160"/>
      <c r="BL36" s="160"/>
      <c r="BM36" s="141"/>
      <c r="BN36" s="141"/>
      <c r="BO36" s="141"/>
      <c r="BP36" s="141"/>
      <c r="BQ36" s="141"/>
      <c r="BR36" s="141"/>
      <c r="BS36" s="141"/>
      <c r="BT36" s="141"/>
      <c r="BU36" s="141"/>
      <c r="BV36" s="141"/>
      <c r="BW36" s="141"/>
      <c r="BX36" s="141"/>
      <c r="BY36" s="141"/>
      <c r="BZ36" s="141"/>
      <c r="CA36" s="141"/>
      <c r="CB36" s="141"/>
      <c r="CC36" s="141"/>
      <c r="CD36" s="141"/>
      <c r="CE36" s="141"/>
      <c r="CF36" s="141"/>
      <c r="CG36" s="141"/>
      <c r="CH36" s="141"/>
      <c r="CI36" s="141"/>
      <c r="CJ36" s="141"/>
      <c r="CK36" s="141"/>
      <c r="CL36" s="111"/>
      <c r="CM36" s="111"/>
      <c r="CN36" s="111"/>
      <c r="CO36" s="141"/>
      <c r="CP36" s="141"/>
      <c r="CQ36" s="141"/>
      <c r="CR36" s="141"/>
      <c r="CS36" s="141"/>
      <c r="CT36" s="155"/>
      <c r="CU36" s="199"/>
      <c r="CV36" s="141"/>
      <c r="CW36" s="141"/>
      <c r="CX36" s="141"/>
      <c r="CY36" s="141"/>
      <c r="CZ36" s="141"/>
      <c r="DA36" s="155"/>
      <c r="DB36" s="141"/>
      <c r="DC36" s="155"/>
      <c r="DD36" s="141"/>
    </row>
    <row r="37" spans="1:108" s="7" customFormat="1">
      <c r="A37" s="174">
        <v>41233</v>
      </c>
      <c r="B37" s="77">
        <v>2.5</v>
      </c>
      <c r="C37" s="77">
        <v>29.6</v>
      </c>
      <c r="D37" s="141">
        <v>33.299999999999997</v>
      </c>
      <c r="E37" s="201">
        <v>-12.2</v>
      </c>
      <c r="F37" s="201">
        <v>-5.3</v>
      </c>
      <c r="G37" s="201">
        <v>5.3</v>
      </c>
      <c r="H37" s="201">
        <f t="shared" si="111"/>
        <v>14.318519476538068</v>
      </c>
      <c r="I37" s="77">
        <v>8.8999999999999996E-2</v>
      </c>
      <c r="J37" s="74"/>
      <c r="K37" s="77"/>
      <c r="L37" s="77"/>
      <c r="M37" s="78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181">
        <v>1.8043</v>
      </c>
      <c r="Y37" s="77"/>
      <c r="Z37" s="77"/>
      <c r="AA37" s="77"/>
      <c r="AB37" s="77"/>
      <c r="AC37" s="77"/>
      <c r="AD37" s="77"/>
      <c r="AE37" s="77"/>
      <c r="AF37" s="93"/>
      <c r="AG37" s="77"/>
      <c r="AH37" s="93"/>
      <c r="AI37" s="77"/>
      <c r="AJ37" s="77"/>
      <c r="AK37" s="77"/>
      <c r="AL37" s="77"/>
      <c r="AM37" s="77"/>
      <c r="AN37" s="77"/>
      <c r="AO37" s="77"/>
      <c r="AP37" s="93"/>
      <c r="AQ37" s="77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77"/>
      <c r="BN37" s="77"/>
      <c r="BO37" s="77"/>
      <c r="BP37" s="77"/>
      <c r="BQ37" s="77"/>
      <c r="BR37" s="77"/>
      <c r="BS37" s="93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58"/>
      <c r="CM37" s="58"/>
      <c r="CN37" s="58"/>
      <c r="CO37" s="77"/>
      <c r="CP37" s="77"/>
      <c r="CQ37" s="77"/>
      <c r="CR37" s="77"/>
      <c r="CS37" s="77"/>
      <c r="CT37" s="74"/>
      <c r="CU37" s="77"/>
      <c r="CV37" s="77"/>
      <c r="CW37" s="77"/>
      <c r="CX37" s="77"/>
      <c r="CY37" s="77"/>
      <c r="CZ37" s="77"/>
      <c r="DA37" s="77"/>
      <c r="DB37" s="74"/>
      <c r="DC37" s="74"/>
      <c r="DD37" s="77"/>
    </row>
    <row r="38" spans="1:108" s="112" customFormat="1">
      <c r="A38" s="177">
        <v>41170</v>
      </c>
      <c r="B38" s="141">
        <v>1.2</v>
      </c>
      <c r="C38" s="141">
        <v>-52.2</v>
      </c>
      <c r="D38" s="63">
        <v>28.1</v>
      </c>
      <c r="E38" s="222">
        <v>-1.9</v>
      </c>
      <c r="F38" s="222">
        <v>14.1</v>
      </c>
      <c r="G38" s="222">
        <v>-11.5</v>
      </c>
      <c r="H38" s="201">
        <f t="shared" si="111"/>
        <v>18.293988083520773</v>
      </c>
      <c r="I38" s="141">
        <v>0.67</v>
      </c>
      <c r="J38" s="155"/>
      <c r="K38" s="141"/>
      <c r="L38" s="141"/>
      <c r="M38" s="159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83">
        <v>1.8241350000000001</v>
      </c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60"/>
      <c r="BB38" s="160"/>
      <c r="BC38" s="160"/>
      <c r="BD38" s="160"/>
      <c r="BE38" s="141"/>
      <c r="BF38" s="141"/>
      <c r="BG38" s="141"/>
      <c r="BH38" s="141"/>
      <c r="BI38" s="141"/>
      <c r="BJ38" s="141"/>
      <c r="BK38" s="141"/>
      <c r="BL38" s="141"/>
      <c r="BM38" s="141"/>
      <c r="BN38" s="141"/>
      <c r="BO38" s="141"/>
      <c r="BP38" s="141"/>
      <c r="BQ38" s="141"/>
      <c r="BR38" s="141"/>
      <c r="BS38" s="141"/>
      <c r="BT38" s="141"/>
      <c r="BU38" s="141"/>
      <c r="BV38" s="141"/>
      <c r="BW38" s="141"/>
      <c r="BX38" s="141"/>
      <c r="BY38" s="141"/>
      <c r="BZ38" s="141"/>
      <c r="CA38" s="141"/>
      <c r="CB38" s="141"/>
      <c r="CC38" s="141"/>
      <c r="CD38" s="141"/>
      <c r="CE38" s="141"/>
      <c r="CF38" s="141"/>
      <c r="CG38" s="141"/>
      <c r="CH38" s="141"/>
      <c r="CI38" s="141"/>
      <c r="CJ38" s="141"/>
      <c r="CK38" s="141"/>
      <c r="CL38" s="111"/>
      <c r="CM38" s="111"/>
      <c r="CN38" s="111"/>
      <c r="CO38" s="141"/>
      <c r="CP38" s="141"/>
      <c r="CQ38" s="141"/>
      <c r="CR38" s="141"/>
      <c r="CS38" s="141"/>
      <c r="CT38" s="155"/>
      <c r="CU38" s="141"/>
      <c r="CV38" s="141"/>
      <c r="CW38" s="141"/>
      <c r="CX38" s="141"/>
      <c r="CY38" s="141"/>
      <c r="CZ38" s="141"/>
      <c r="DA38" s="141"/>
      <c r="DB38" s="141"/>
      <c r="DC38" s="155"/>
      <c r="DD38" s="141"/>
    </row>
    <row r="39" spans="1:108">
      <c r="A39" s="174">
        <v>41162</v>
      </c>
      <c r="B39" s="77">
        <v>-69.8</v>
      </c>
      <c r="C39" s="77">
        <v>-111.7</v>
      </c>
      <c r="D39" s="141">
        <v>23.8</v>
      </c>
      <c r="E39" s="201">
        <v>-10.199999999999999</v>
      </c>
      <c r="F39" s="201">
        <v>-5.2</v>
      </c>
      <c r="G39" s="201">
        <v>12.4</v>
      </c>
      <c r="H39" s="201">
        <f t="shared" si="111"/>
        <v>16.877203559831827</v>
      </c>
      <c r="I39" s="77">
        <v>8.2000000000000003E-2</v>
      </c>
      <c r="J39" s="74" t="s">
        <v>106</v>
      </c>
      <c r="K39" s="77">
        <v>2757.1</v>
      </c>
      <c r="L39" s="77">
        <v>215.2</v>
      </c>
      <c r="M39" s="78">
        <f>1/AB39</f>
        <v>1.0126069566097919</v>
      </c>
      <c r="N39" s="77">
        <v>6.4909999999999995E-2</v>
      </c>
      <c r="O39" s="77">
        <v>2.1461000000000001E-2</v>
      </c>
      <c r="P39" s="77">
        <v>8.8363999999999998E-2</v>
      </c>
      <c r="Q39" s="77">
        <v>4.2922000000000002E-2</v>
      </c>
      <c r="R39" s="77">
        <v>1.2233000000000001E-2</v>
      </c>
      <c r="S39" s="77">
        <v>7.1317000000000004E-3</v>
      </c>
      <c r="T39" s="77">
        <v>1.1566999999999999E-2</v>
      </c>
      <c r="U39" s="77">
        <v>6.9321000000000001E-3</v>
      </c>
      <c r="V39" s="77">
        <v>2.0257999999999998</v>
      </c>
      <c r="W39" s="77">
        <v>2.4275000000000002</v>
      </c>
      <c r="X39" s="181">
        <v>2.2267000000000001</v>
      </c>
      <c r="Y39" s="77">
        <v>0.20086000000000001</v>
      </c>
      <c r="Z39" s="77">
        <v>0.98753000000000002</v>
      </c>
      <c r="AA39" s="77">
        <v>0.98758999999999997</v>
      </c>
      <c r="AB39" s="77">
        <v>0.98755000000000004</v>
      </c>
      <c r="AC39" s="93">
        <v>5.7599999999999997E-5</v>
      </c>
      <c r="AD39" s="77">
        <v>6.1231999999999997E-3</v>
      </c>
      <c r="AE39" s="77">
        <v>0.99975999999999998</v>
      </c>
      <c r="AF39" s="77">
        <v>1.5906000000000001E-4</v>
      </c>
      <c r="AG39" s="77">
        <v>1.0144</v>
      </c>
      <c r="AH39" s="77">
        <v>2.5295999999999999E-4</v>
      </c>
      <c r="AI39" s="77">
        <v>100</v>
      </c>
      <c r="AJ39" s="77">
        <v>0.85411999999999999</v>
      </c>
      <c r="AK39" s="77">
        <v>0.86226000000000003</v>
      </c>
      <c r="AL39" s="77">
        <v>0.85938000000000003</v>
      </c>
      <c r="AM39" s="77">
        <v>8.1466999999999998E-3</v>
      </c>
      <c r="AN39" s="77">
        <v>5.6937999999999997E-3</v>
      </c>
      <c r="AO39" s="77">
        <v>0.88866999999999996</v>
      </c>
      <c r="AP39" s="77">
        <v>3.5155000000000001E-4</v>
      </c>
      <c r="AQ39" s="77">
        <v>0.96679999999999999</v>
      </c>
      <c r="AR39" s="93">
        <v>6.5599999999999995E-5</v>
      </c>
      <c r="AS39" s="93">
        <v>1.5299999999999999E-5</v>
      </c>
      <c r="AT39" s="93">
        <v>1.4600000000000001E-5</v>
      </c>
      <c r="AU39" s="77">
        <v>0.24809</v>
      </c>
      <c r="AV39" s="77">
        <v>0.10557999999999999</v>
      </c>
      <c r="AW39" s="77">
        <v>1.1271E-3</v>
      </c>
      <c r="AX39" s="77">
        <v>7.4839000000000004E-4</v>
      </c>
      <c r="AY39" s="77">
        <v>4.0772999999999997E-4</v>
      </c>
      <c r="AZ39" s="77">
        <v>3.6059999999999998E-4</v>
      </c>
      <c r="BA39" s="77">
        <v>1.6615E-4</v>
      </c>
      <c r="BB39" s="77">
        <v>1.5187999999999999E-4</v>
      </c>
      <c r="BC39" s="77">
        <v>3.0648999999999997E-4</v>
      </c>
      <c r="BD39" s="77">
        <v>2.8533999999999998E-4</v>
      </c>
      <c r="BE39" s="77">
        <v>0.10564</v>
      </c>
      <c r="BF39" s="77">
        <v>0.17635000000000001</v>
      </c>
      <c r="BG39" s="77">
        <v>3.8538999999999999E-3</v>
      </c>
      <c r="BH39" s="77">
        <v>3.9972000000000002E-3</v>
      </c>
      <c r="BI39" s="77">
        <v>5.6384000000000002E-4</v>
      </c>
      <c r="BJ39" s="77">
        <v>6.3372000000000005E-4</v>
      </c>
      <c r="BK39" s="77">
        <v>2.0937000000000001E-4</v>
      </c>
      <c r="BL39" s="77">
        <v>2.1159E-4</v>
      </c>
      <c r="BM39" s="77">
        <v>0.10970000000000001</v>
      </c>
      <c r="BN39" s="77">
        <v>7.9516000000000003E-2</v>
      </c>
      <c r="BO39" s="77">
        <v>7.8403E-2</v>
      </c>
      <c r="BP39" s="77">
        <v>6.6267999999999994E-2</v>
      </c>
      <c r="BQ39" s="77">
        <v>7.2335999999999998E-2</v>
      </c>
      <c r="BR39" s="77">
        <v>3.7145999999999998E-2</v>
      </c>
      <c r="BS39" s="77">
        <v>8.5807000000000001E-3</v>
      </c>
      <c r="BT39" s="77">
        <v>3.7366999999999997E-2</v>
      </c>
      <c r="BU39" s="77">
        <v>8.7763999999999995E-2</v>
      </c>
      <c r="BV39" s="77">
        <v>7.2233999999999998</v>
      </c>
      <c r="BW39" s="77">
        <v>5.4813000000000001</v>
      </c>
      <c r="BX39" s="77">
        <v>1.5165999999999999</v>
      </c>
      <c r="BY39" s="77">
        <v>0.13636999999999999</v>
      </c>
      <c r="BZ39" s="77">
        <v>0.5</v>
      </c>
      <c r="CA39" s="77">
        <v>2.5</v>
      </c>
      <c r="CB39" s="77">
        <v>214.7</v>
      </c>
      <c r="CC39" s="77">
        <v>0.35899999999999999</v>
      </c>
      <c r="CD39" s="77">
        <v>3</v>
      </c>
      <c r="CE39" s="77">
        <v>15</v>
      </c>
      <c r="CF39" s="77">
        <v>0</v>
      </c>
      <c r="CG39" s="77">
        <v>3</v>
      </c>
      <c r="CH39" s="77">
        <v>34</v>
      </c>
      <c r="CI39" s="77">
        <v>48</v>
      </c>
      <c r="CJ39" s="77">
        <v>435.1</v>
      </c>
      <c r="CK39" s="77">
        <v>1</v>
      </c>
      <c r="CL39" s="58">
        <f t="shared" ref="CL39:CL50" si="115">K39/(((CG39*3600)+(CH39*60)+CI39)-((CO39*3600)+(CP39*60)+CQ39))</f>
        <v>0.30377919788453062</v>
      </c>
      <c r="CM39" s="58">
        <v>-54.580570000000002</v>
      </c>
      <c r="CN39" s="58">
        <v>-67.309229999999999</v>
      </c>
      <c r="CO39" s="77">
        <v>1</v>
      </c>
      <c r="CP39" s="77">
        <v>3</v>
      </c>
      <c r="CQ39" s="77">
        <v>32</v>
      </c>
      <c r="CR39" s="77"/>
      <c r="CS39" s="77"/>
      <c r="CT39" s="74"/>
      <c r="CU39" s="77"/>
      <c r="CV39" s="77"/>
      <c r="CW39" s="77"/>
      <c r="CX39" s="77"/>
      <c r="CY39" s="77"/>
      <c r="CZ39" s="77"/>
      <c r="DA39" s="77"/>
      <c r="DB39" s="77"/>
      <c r="DC39" s="74">
        <v>46.523000000000003</v>
      </c>
      <c r="DD39" s="77"/>
    </row>
    <row r="40" spans="1:108">
      <c r="A40" s="177">
        <v>41147</v>
      </c>
      <c r="B40" s="141">
        <v>11.8</v>
      </c>
      <c r="C40" s="141">
        <v>117</v>
      </c>
      <c r="D40" s="141">
        <v>36</v>
      </c>
      <c r="E40" s="201">
        <v>5</v>
      </c>
      <c r="F40" s="201">
        <v>-11.6</v>
      </c>
      <c r="G40" s="201">
        <v>-0.7</v>
      </c>
      <c r="H40" s="201">
        <f t="shared" si="111"/>
        <v>12.651086909827155</v>
      </c>
      <c r="I40" s="141">
        <v>0.68</v>
      </c>
      <c r="J40" s="155" t="s">
        <v>56</v>
      </c>
      <c r="K40" s="141">
        <v>1980.3</v>
      </c>
      <c r="L40" s="141">
        <v>285.2</v>
      </c>
      <c r="M40" s="159">
        <f>1/AB40</f>
        <v>1.1130403811050265</v>
      </c>
      <c r="N40" s="141">
        <v>1.2153000000000001E-2</v>
      </c>
      <c r="O40" s="141">
        <v>1.7499E-3</v>
      </c>
      <c r="P40" s="141">
        <v>1.9297999999999999E-2</v>
      </c>
      <c r="Q40" s="141">
        <v>3.4998999999999998E-3</v>
      </c>
      <c r="R40" s="141">
        <v>1.7177E-3</v>
      </c>
      <c r="S40" s="141">
        <v>9.9996000000000004E-4</v>
      </c>
      <c r="T40" s="141">
        <v>1.6949000000000001E-3</v>
      </c>
      <c r="U40" s="141">
        <v>1.0020999999999999E-3</v>
      </c>
      <c r="V40" s="141">
        <v>1.3772</v>
      </c>
      <c r="W40" s="141">
        <v>1.4297</v>
      </c>
      <c r="X40" s="183">
        <v>1.4034</v>
      </c>
      <c r="Y40" s="141">
        <v>2.6224999999999998E-2</v>
      </c>
      <c r="Z40" s="141">
        <v>0.89812999999999998</v>
      </c>
      <c r="AA40" s="141">
        <v>0.89858000000000005</v>
      </c>
      <c r="AB40" s="141">
        <v>0.89844000000000002</v>
      </c>
      <c r="AC40" s="141">
        <v>4.5109000000000002E-4</v>
      </c>
      <c r="AD40" s="141">
        <v>3.7762000000000001E-4</v>
      </c>
      <c r="AE40" s="141">
        <v>0.91308999999999996</v>
      </c>
      <c r="AF40" s="160">
        <v>6.5400000000000001E-6</v>
      </c>
      <c r="AG40" s="141">
        <v>0.93018000000000001</v>
      </c>
      <c r="AH40" s="160">
        <v>1.1399999999999999E-5</v>
      </c>
      <c r="AI40" s="141">
        <v>120</v>
      </c>
      <c r="AJ40" s="141">
        <v>0.88590999999999998</v>
      </c>
      <c r="AK40" s="141">
        <v>0.89910000000000001</v>
      </c>
      <c r="AL40" s="141">
        <v>0.89354999999999996</v>
      </c>
      <c r="AM40" s="141">
        <v>1.3188E-2</v>
      </c>
      <c r="AN40" s="141">
        <v>4.8644999999999998E-4</v>
      </c>
      <c r="AO40" s="141">
        <v>0.93262</v>
      </c>
      <c r="AP40" s="160">
        <v>1.45E-5</v>
      </c>
      <c r="AQ40" s="141">
        <v>0.95703000000000005</v>
      </c>
      <c r="AR40" s="160">
        <v>6.6000000000000003E-6</v>
      </c>
      <c r="AS40" s="160">
        <v>9.6099999999999995E-6</v>
      </c>
      <c r="AT40" s="160">
        <v>9.4599999999999992E-6</v>
      </c>
      <c r="AU40" s="141">
        <v>2.2975000000000001E-3</v>
      </c>
      <c r="AV40" s="141">
        <v>2.8262000000000001E-3</v>
      </c>
      <c r="AW40" s="141">
        <v>2.1078000000000001E-4</v>
      </c>
      <c r="AX40" s="141">
        <v>2.3023E-4</v>
      </c>
      <c r="AY40" s="160">
        <v>6.6000000000000003E-6</v>
      </c>
      <c r="AZ40" s="160">
        <v>2.0999999999999998E-6</v>
      </c>
      <c r="BA40" s="160">
        <v>1.27E-5</v>
      </c>
      <c r="BB40" s="160">
        <v>6.4200000000000004E-6</v>
      </c>
      <c r="BC40" s="160">
        <v>1.8700000000000001E-5</v>
      </c>
      <c r="BD40" s="160">
        <v>2.5000000000000001E-5</v>
      </c>
      <c r="BE40" s="141">
        <v>5.5043000000000002E-3</v>
      </c>
      <c r="BF40" s="141">
        <v>4.5999999999999999E-3</v>
      </c>
      <c r="BG40" s="160">
        <v>8.9800000000000001E-5</v>
      </c>
      <c r="BH40" s="141">
        <v>1.1697999999999999E-4</v>
      </c>
      <c r="BI40" s="160">
        <v>2.5999999999999998E-5</v>
      </c>
      <c r="BJ40" s="160">
        <v>2.9899999999999998E-5</v>
      </c>
      <c r="BK40" s="160">
        <v>9.0499999999999997E-6</v>
      </c>
      <c r="BL40" s="160">
        <v>6.1399999999999997E-6</v>
      </c>
      <c r="BM40" s="141">
        <v>2.0734999999999998E-3</v>
      </c>
      <c r="BN40" s="141">
        <v>4.1362000000000001E-4</v>
      </c>
      <c r="BO40" s="141">
        <v>8.4747000000000002E-4</v>
      </c>
      <c r="BP40" s="141">
        <v>8.5119000000000004E-4</v>
      </c>
      <c r="BQ40" s="141">
        <v>8.4933000000000003E-4</v>
      </c>
      <c r="BR40" s="160">
        <v>8.2799999999999993E-5</v>
      </c>
      <c r="BS40" s="160">
        <v>2.6299999999999998E-6</v>
      </c>
      <c r="BT40" s="141">
        <v>1.2241999999999999E-3</v>
      </c>
      <c r="BU40" s="141">
        <v>4.2182999999999999E-4</v>
      </c>
      <c r="BV40" s="141">
        <v>11.234999999999999</v>
      </c>
      <c r="BW40" s="141">
        <v>6.8506</v>
      </c>
      <c r="BX40" s="141">
        <v>2.4413</v>
      </c>
      <c r="BY40" s="141">
        <v>0.16879</v>
      </c>
      <c r="BZ40" s="141">
        <v>0.6</v>
      </c>
      <c r="CA40" s="141">
        <v>2.5</v>
      </c>
      <c r="CB40" s="141">
        <v>282.49</v>
      </c>
      <c r="CC40" s="141">
        <v>0.34699999999999998</v>
      </c>
      <c r="CD40" s="141">
        <v>16</v>
      </c>
      <c r="CE40" s="141">
        <v>20</v>
      </c>
      <c r="CF40" s="141">
        <v>0</v>
      </c>
      <c r="CG40" s="141">
        <v>16</v>
      </c>
      <c r="CH40" s="141">
        <v>55</v>
      </c>
      <c r="CI40" s="141">
        <v>5</v>
      </c>
      <c r="CJ40" s="141">
        <v>269.8</v>
      </c>
      <c r="CK40" s="141">
        <v>1</v>
      </c>
      <c r="CL40" s="111">
        <f t="shared" si="115"/>
        <v>0.27665549036043585</v>
      </c>
      <c r="CM40" s="111">
        <v>7.5354700000000001</v>
      </c>
      <c r="CN40" s="111">
        <v>134.54701</v>
      </c>
      <c r="CO40" s="141">
        <v>14</v>
      </c>
      <c r="CP40" s="141">
        <v>55</v>
      </c>
      <c r="CQ40" s="141">
        <v>47</v>
      </c>
      <c r="CR40" s="141"/>
      <c r="CS40" s="141"/>
      <c r="CT40" s="155"/>
      <c r="CU40" s="141"/>
      <c r="CV40" s="141"/>
      <c r="CW40" s="141"/>
      <c r="CX40" s="141"/>
      <c r="CY40" s="141"/>
      <c r="CZ40" s="141"/>
      <c r="DA40" s="141"/>
      <c r="DB40" s="141"/>
      <c r="DC40" s="155">
        <v>-4.03</v>
      </c>
      <c r="DD40" s="141"/>
    </row>
    <row r="41" spans="1:108" s="7" customFormat="1">
      <c r="A41" s="174">
        <v>40980</v>
      </c>
      <c r="B41" s="77">
        <v>2.5</v>
      </c>
      <c r="C41" s="77">
        <v>139.80000000000001</v>
      </c>
      <c r="D41" s="63">
        <v>25</v>
      </c>
      <c r="E41" s="222">
        <v>0.1</v>
      </c>
      <c r="F41" s="222">
        <v>-11.8</v>
      </c>
      <c r="G41" s="222">
        <v>0.3</v>
      </c>
      <c r="H41" s="201">
        <f t="shared" si="111"/>
        <v>11.804236527620073</v>
      </c>
      <c r="I41" s="77">
        <v>0.3</v>
      </c>
      <c r="J41" s="74"/>
      <c r="K41" s="77"/>
      <c r="L41" s="77"/>
      <c r="M41" s="78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181">
        <v>1.8688499999999999</v>
      </c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58"/>
      <c r="CM41" s="58"/>
      <c r="CN41" s="58"/>
      <c r="CO41" s="77"/>
      <c r="CP41" s="77"/>
      <c r="CQ41" s="77"/>
      <c r="CR41" s="77"/>
      <c r="CS41" s="77"/>
      <c r="CT41" s="74"/>
      <c r="CU41" s="77"/>
      <c r="CV41" s="77"/>
      <c r="CW41" s="77"/>
      <c r="CX41" s="77"/>
      <c r="CY41" s="77"/>
      <c r="CZ41" s="77"/>
      <c r="DA41" s="77"/>
      <c r="DB41" s="77"/>
      <c r="DC41" s="74"/>
      <c r="DD41" s="77"/>
    </row>
    <row r="42" spans="1:108">
      <c r="A42" s="174">
        <v>40943</v>
      </c>
      <c r="B42" s="77">
        <v>32.4</v>
      </c>
      <c r="C42" s="77">
        <v>0.1</v>
      </c>
      <c r="D42" s="141">
        <v>34.200000000000003</v>
      </c>
      <c r="E42" s="201">
        <v>-3.9</v>
      </c>
      <c r="F42" s="201">
        <v>10.9</v>
      </c>
      <c r="G42" s="201">
        <v>4</v>
      </c>
      <c r="H42" s="201">
        <f t="shared" si="111"/>
        <v>12.248265183282081</v>
      </c>
      <c r="I42" s="77">
        <v>0.43</v>
      </c>
      <c r="J42" s="74" t="s">
        <v>50</v>
      </c>
      <c r="K42" s="77">
        <v>929.3</v>
      </c>
      <c r="L42" s="77">
        <v>248.6</v>
      </c>
      <c r="M42" s="78">
        <f t="shared" ref="M42:M47" si="116">1/AB42</f>
        <v>1.3837766031051948</v>
      </c>
      <c r="N42" s="77">
        <v>5.1267E-2</v>
      </c>
      <c r="O42" s="77">
        <v>5.4511999999999998E-2</v>
      </c>
      <c r="P42" s="77">
        <v>7.3797000000000001E-2</v>
      </c>
      <c r="Q42" s="77">
        <v>0.10902000000000001</v>
      </c>
      <c r="R42" s="77">
        <v>6.2937000000000002E-3</v>
      </c>
      <c r="S42" s="77">
        <v>3.8011999999999998E-3</v>
      </c>
      <c r="T42" s="77">
        <v>1.0591E-2</v>
      </c>
      <c r="U42" s="77">
        <v>6.3683999999999998E-3</v>
      </c>
      <c r="V42" s="77">
        <v>1.4532</v>
      </c>
      <c r="W42" s="77">
        <v>1.4100999999999999</v>
      </c>
      <c r="X42" s="181">
        <v>1.4316</v>
      </c>
      <c r="Y42" s="77">
        <v>2.1564E-2</v>
      </c>
      <c r="Z42" s="77">
        <v>0.72016000000000002</v>
      </c>
      <c r="AA42" s="77">
        <v>0.72618000000000005</v>
      </c>
      <c r="AB42" s="77">
        <v>0.72265999999999997</v>
      </c>
      <c r="AC42" s="77">
        <v>6.0194000000000003E-3</v>
      </c>
      <c r="AD42" s="77">
        <v>1.3787000000000001E-2</v>
      </c>
      <c r="AE42" s="77">
        <v>0.74219000000000002</v>
      </c>
      <c r="AF42" s="77">
        <v>9.5963999999999999E-4</v>
      </c>
      <c r="AG42" s="77">
        <v>0.79101999999999995</v>
      </c>
      <c r="AH42" s="77">
        <v>1.1795E-3</v>
      </c>
      <c r="AI42" s="77">
        <v>60</v>
      </c>
      <c r="AJ42" s="77">
        <v>1.2202</v>
      </c>
      <c r="AK42" s="77">
        <v>1.25</v>
      </c>
      <c r="AL42" s="77">
        <v>1.2304999999999999</v>
      </c>
      <c r="AM42" s="77">
        <v>2.9744E-2</v>
      </c>
      <c r="AN42" s="77">
        <v>1.3355999999999999E-3</v>
      </c>
      <c r="AO42" s="77">
        <v>1.3867</v>
      </c>
      <c r="AP42" s="77">
        <v>1.1318E-4</v>
      </c>
      <c r="AQ42" s="77">
        <v>1.4745999999999999</v>
      </c>
      <c r="AR42" s="93">
        <v>9.6500000000000001E-5</v>
      </c>
      <c r="AS42" s="77">
        <v>1.2438E-3</v>
      </c>
      <c r="AT42" s="77">
        <v>9.7070999999999995E-4</v>
      </c>
      <c r="AU42" s="77">
        <v>4.5349E-2</v>
      </c>
      <c r="AV42" s="77">
        <v>2.6179999999999998E-2</v>
      </c>
      <c r="AW42" s="77">
        <v>1.1422E-2</v>
      </c>
      <c r="AX42" s="77">
        <v>1.1029000000000001E-2</v>
      </c>
      <c r="AY42" s="77">
        <v>1.8416999999999999E-3</v>
      </c>
      <c r="AZ42" s="77">
        <v>1.2526E-3</v>
      </c>
      <c r="BA42" s="77">
        <v>5.6327999999999999E-4</v>
      </c>
      <c r="BB42" s="77">
        <v>4.4668000000000003E-4</v>
      </c>
      <c r="BC42" s="77">
        <v>2.2900000000000001E-4</v>
      </c>
      <c r="BD42" s="77">
        <v>2.8243000000000002E-4</v>
      </c>
      <c r="BE42" s="77">
        <v>3.2794999999999998E-2</v>
      </c>
      <c r="BF42" s="77">
        <v>3.1900999999999999E-2</v>
      </c>
      <c r="BG42" s="77">
        <v>1.2194999999999999E-2</v>
      </c>
      <c r="BH42" s="77">
        <v>1.2838E-2</v>
      </c>
      <c r="BI42" s="77">
        <v>2.1112000000000001E-3</v>
      </c>
      <c r="BJ42" s="77">
        <v>2.8148000000000001E-3</v>
      </c>
      <c r="BK42" s="77">
        <v>7.0912999999999998E-4</v>
      </c>
      <c r="BL42" s="77">
        <v>6.2576999999999999E-4</v>
      </c>
      <c r="BM42" s="77">
        <v>1.3710999999999999E-2</v>
      </c>
      <c r="BN42" s="77">
        <v>5.2382999999999999E-2</v>
      </c>
      <c r="BO42" s="77">
        <v>9.6463E-3</v>
      </c>
      <c r="BP42" s="77">
        <v>1.5803999999999999E-2</v>
      </c>
      <c r="BQ42" s="77">
        <v>1.2725E-2</v>
      </c>
      <c r="BR42" s="77">
        <v>5.8965999999999998E-2</v>
      </c>
      <c r="BS42" s="77">
        <v>4.3537999999999997E-3</v>
      </c>
      <c r="BT42" s="77">
        <v>9.8620000000000001E-4</v>
      </c>
      <c r="BU42" s="77">
        <v>7.8872999999999999E-2</v>
      </c>
      <c r="BV42" s="77">
        <v>11.726000000000001</v>
      </c>
      <c r="BW42" s="77">
        <v>18.713999999999999</v>
      </c>
      <c r="BX42" s="77">
        <v>1.0774999999999999</v>
      </c>
      <c r="BY42" s="77">
        <v>0.45222000000000001</v>
      </c>
      <c r="BZ42" s="77">
        <v>0.6</v>
      </c>
      <c r="CA42" s="77">
        <v>5.5</v>
      </c>
      <c r="CB42" s="77">
        <v>248.43</v>
      </c>
      <c r="CC42" s="77">
        <v>0.38100000000000001</v>
      </c>
      <c r="CD42" s="77">
        <v>15</v>
      </c>
      <c r="CE42" s="77">
        <v>10</v>
      </c>
      <c r="CF42" s="77">
        <v>0</v>
      </c>
      <c r="CG42" s="77">
        <v>15</v>
      </c>
      <c r="CH42" s="77">
        <v>33</v>
      </c>
      <c r="CI42" s="77">
        <v>22</v>
      </c>
      <c r="CJ42" s="77">
        <v>95.102000000000004</v>
      </c>
      <c r="CK42" s="77">
        <v>1</v>
      </c>
      <c r="CL42" s="58">
        <f t="shared" si="115"/>
        <v>0.30659848234905968</v>
      </c>
      <c r="CM42" s="58">
        <v>35.805230000000002</v>
      </c>
      <c r="CN42" s="58">
        <v>9.3230199999999996</v>
      </c>
      <c r="CO42" s="77">
        <v>14</v>
      </c>
      <c r="CP42" s="77">
        <v>42</v>
      </c>
      <c r="CQ42" s="77">
        <v>51</v>
      </c>
      <c r="CR42" s="77"/>
      <c r="CS42" s="77"/>
      <c r="CT42" s="74"/>
      <c r="CU42" s="77"/>
      <c r="CV42" s="77"/>
      <c r="CW42" s="77"/>
      <c r="CX42" s="77"/>
      <c r="CY42" s="77"/>
      <c r="CZ42" s="77"/>
      <c r="DA42" s="77"/>
      <c r="DB42" s="77"/>
      <c r="DC42" s="74">
        <v>14.122</v>
      </c>
      <c r="DD42" s="77"/>
    </row>
    <row r="43" spans="1:108" s="7" customFormat="1">
      <c r="A43" s="174">
        <v>40923</v>
      </c>
      <c r="B43" s="77">
        <v>-64.099999999999994</v>
      </c>
      <c r="C43" s="77">
        <v>109.9</v>
      </c>
      <c r="D43" s="141">
        <v>26.3</v>
      </c>
      <c r="E43" s="222">
        <v>-1.9</v>
      </c>
      <c r="F43" s="222">
        <v>5.0999999999999996</v>
      </c>
      <c r="G43" s="222">
        <v>11</v>
      </c>
      <c r="H43" s="201">
        <f t="shared" si="111"/>
        <v>12.27273400673216</v>
      </c>
      <c r="I43" s="77">
        <v>7.5999999999999998E-2</v>
      </c>
      <c r="J43" s="74" t="s">
        <v>96</v>
      </c>
      <c r="K43" s="77">
        <v>2421.6</v>
      </c>
      <c r="L43" s="77">
        <v>275.7</v>
      </c>
      <c r="M43" s="78">
        <f t="shared" si="116"/>
        <v>1.0189006062458608</v>
      </c>
      <c r="N43" s="77">
        <v>3.1457999999999998E-3</v>
      </c>
      <c r="O43" s="77">
        <v>2.0555E-3</v>
      </c>
      <c r="P43" s="77">
        <v>5.0403999999999996E-3</v>
      </c>
      <c r="Q43" s="77">
        <v>4.1110000000000001E-3</v>
      </c>
      <c r="R43" s="77">
        <v>6.4243000000000004E-4</v>
      </c>
      <c r="S43" s="77">
        <v>3.8242000000000001E-4</v>
      </c>
      <c r="T43" s="77">
        <v>6.6063000000000005E-4</v>
      </c>
      <c r="U43" s="77">
        <v>3.9561000000000002E-4</v>
      </c>
      <c r="V43" s="77">
        <v>0.75031999999999999</v>
      </c>
      <c r="W43" s="77">
        <v>1.0973999999999999</v>
      </c>
      <c r="X43" s="181">
        <v>0.92386000000000001</v>
      </c>
      <c r="Y43" s="77">
        <v>0.17354</v>
      </c>
      <c r="Z43" s="77">
        <v>0.98065000000000002</v>
      </c>
      <c r="AA43" s="77">
        <v>0.98407</v>
      </c>
      <c r="AB43" s="77">
        <v>0.98145000000000004</v>
      </c>
      <c r="AC43" s="77">
        <v>3.4229E-3</v>
      </c>
      <c r="AD43" s="93">
        <v>5.1799999999999999E-5</v>
      </c>
      <c r="AE43" s="77">
        <v>0.98877000000000004</v>
      </c>
      <c r="AF43" s="93">
        <v>5.7599999999999999E-6</v>
      </c>
      <c r="AG43" s="77">
        <v>1.0132000000000001</v>
      </c>
      <c r="AH43" s="93">
        <v>1.7400000000000001E-6</v>
      </c>
      <c r="AI43" s="77">
        <v>100</v>
      </c>
      <c r="AJ43" s="77">
        <v>1.0328999999999999</v>
      </c>
      <c r="AK43" s="77">
        <v>1.0541</v>
      </c>
      <c r="AL43" s="77">
        <v>1.0448999999999999</v>
      </c>
      <c r="AM43" s="77">
        <v>2.1191000000000002E-2</v>
      </c>
      <c r="AN43" s="93">
        <v>3.1000000000000001E-5</v>
      </c>
      <c r="AO43" s="77">
        <v>1.0645</v>
      </c>
      <c r="AP43" s="93">
        <v>5.5500000000000002E-6</v>
      </c>
      <c r="AQ43" s="77">
        <v>1.0938000000000001</v>
      </c>
      <c r="AR43" s="93">
        <v>1.6099999999999998E-5</v>
      </c>
      <c r="AS43" s="93">
        <v>3.4300000000000002E-6</v>
      </c>
      <c r="AT43" s="93">
        <v>3.7500000000000001E-6</v>
      </c>
      <c r="AU43" s="77">
        <v>1.0161E-3</v>
      </c>
      <c r="AV43" s="77">
        <v>8.1515999999999999E-4</v>
      </c>
      <c r="AW43" s="93">
        <v>4.1100000000000003E-5</v>
      </c>
      <c r="AX43" s="93">
        <v>6.4599999999999998E-5</v>
      </c>
      <c r="AY43" s="93">
        <v>8.2400000000000007E-6</v>
      </c>
      <c r="AZ43" s="93">
        <v>9.4099999999999997E-6</v>
      </c>
      <c r="BA43" s="93">
        <v>3.7500000000000001E-6</v>
      </c>
      <c r="BB43" s="93">
        <v>3.0299999999999998E-6</v>
      </c>
      <c r="BC43" s="93">
        <v>4.1999999999999996E-6</v>
      </c>
      <c r="BD43" s="93">
        <v>4.9300000000000002E-6</v>
      </c>
      <c r="BE43" s="77">
        <v>2.4361000000000001E-3</v>
      </c>
      <c r="BF43" s="77">
        <v>2.9981999999999999E-3</v>
      </c>
      <c r="BG43" s="93">
        <v>6.0900000000000003E-5</v>
      </c>
      <c r="BH43" s="93">
        <v>4.6E-5</v>
      </c>
      <c r="BI43" s="93">
        <v>1.08E-5</v>
      </c>
      <c r="BJ43" s="93">
        <v>9.3600000000000002E-6</v>
      </c>
      <c r="BK43" s="93">
        <v>4.42E-6</v>
      </c>
      <c r="BL43" s="93">
        <v>3.3799999999999998E-6</v>
      </c>
      <c r="BM43" s="77">
        <v>1.7456000000000001E-4</v>
      </c>
      <c r="BN43" s="77">
        <v>1.5409E-3</v>
      </c>
      <c r="BO43" s="77">
        <v>1.2256999999999999E-4</v>
      </c>
      <c r="BP43" s="77">
        <v>1.0812E-4</v>
      </c>
      <c r="BQ43" s="77">
        <v>1.1535E-4</v>
      </c>
      <c r="BR43" s="77">
        <v>1.3508999999999999E-3</v>
      </c>
      <c r="BS43" s="93">
        <v>1.0200000000000001E-5</v>
      </c>
      <c r="BT43" s="93">
        <v>5.9200000000000002E-5</v>
      </c>
      <c r="BU43" s="77">
        <v>2.0492000000000002E-3</v>
      </c>
      <c r="BV43" s="77">
        <v>7.8459000000000003</v>
      </c>
      <c r="BW43" s="77">
        <v>7.9222999999999999</v>
      </c>
      <c r="BX43" s="77">
        <v>1.5134000000000001</v>
      </c>
      <c r="BY43" s="77">
        <v>0.28500999999999999</v>
      </c>
      <c r="BZ43" s="77">
        <v>0.9</v>
      </c>
      <c r="CA43" s="77">
        <v>3</v>
      </c>
      <c r="CB43" s="77">
        <v>272.23</v>
      </c>
      <c r="CC43" s="77">
        <v>0.32800000000000001</v>
      </c>
      <c r="CD43" s="77">
        <v>14</v>
      </c>
      <c r="CE43" s="77">
        <v>15</v>
      </c>
      <c r="CF43" s="77">
        <v>0</v>
      </c>
      <c r="CG43" s="77">
        <v>14</v>
      </c>
      <c r="CH43" s="77">
        <v>39</v>
      </c>
      <c r="CI43" s="77">
        <v>53</v>
      </c>
      <c r="CJ43" s="77">
        <v>206.94</v>
      </c>
      <c r="CK43" s="77">
        <v>1</v>
      </c>
      <c r="CL43" s="111">
        <f t="shared" si="115"/>
        <v>0.30220891052040433</v>
      </c>
      <c r="CM43" s="58">
        <v>-77.730999999999995</v>
      </c>
      <c r="CN43" s="58">
        <v>167.5881</v>
      </c>
      <c r="CO43" s="77">
        <v>12</v>
      </c>
      <c r="CP43" s="77">
        <v>26</v>
      </c>
      <c r="CQ43" s="77">
        <v>20</v>
      </c>
      <c r="CR43" s="77"/>
      <c r="CS43" s="77"/>
      <c r="CT43" s="74"/>
      <c r="CU43" s="77"/>
      <c r="CV43" s="77"/>
      <c r="CW43" s="77"/>
      <c r="CX43" s="77"/>
      <c r="CY43" s="77"/>
      <c r="CZ43" s="77"/>
      <c r="DA43" s="77"/>
      <c r="DB43" s="77"/>
      <c r="DC43" s="74">
        <v>-14.032</v>
      </c>
      <c r="DD43" s="77"/>
    </row>
    <row r="44" spans="1:108">
      <c r="A44" s="174">
        <v>40688</v>
      </c>
      <c r="B44" s="77">
        <v>4.0999999999999996</v>
      </c>
      <c r="C44" s="77">
        <v>14</v>
      </c>
      <c r="D44" s="77">
        <v>59</v>
      </c>
      <c r="E44" s="201">
        <v>-3.4</v>
      </c>
      <c r="F44" s="201">
        <v>-10.8</v>
      </c>
      <c r="G44" s="201">
        <v>2.4</v>
      </c>
      <c r="H44" s="201">
        <f t="shared" si="111"/>
        <v>11.574109036984229</v>
      </c>
      <c r="I44" s="77">
        <v>4.8</v>
      </c>
      <c r="J44" s="74" t="s">
        <v>110</v>
      </c>
      <c r="K44" s="77">
        <v>2619.3000000000002</v>
      </c>
      <c r="L44" s="77">
        <v>351</v>
      </c>
      <c r="M44" s="78">
        <f t="shared" si="116"/>
        <v>1.784758165268606</v>
      </c>
      <c r="N44" s="77">
        <v>5.0821999999999999E-2</v>
      </c>
      <c r="O44" s="77">
        <v>3.0766999999999999E-2</v>
      </c>
      <c r="P44" s="77">
        <v>7.8199000000000005E-2</v>
      </c>
      <c r="Q44" s="77">
        <v>6.1532999999999997E-2</v>
      </c>
      <c r="R44" s="77">
        <v>8.5024000000000002E-3</v>
      </c>
      <c r="S44" s="77">
        <v>5.1111000000000004E-3</v>
      </c>
      <c r="T44" s="77">
        <v>7.3014999999999998E-3</v>
      </c>
      <c r="U44" s="77">
        <v>4.3182000000000003E-3</v>
      </c>
      <c r="V44" s="77">
        <v>2.5084</v>
      </c>
      <c r="W44" s="77">
        <v>2.1017000000000001</v>
      </c>
      <c r="X44" s="181">
        <v>2.3050999999999999</v>
      </c>
      <c r="Y44" s="77">
        <v>0.20333999999999999</v>
      </c>
      <c r="Z44" s="77">
        <v>0.55935999999999997</v>
      </c>
      <c r="AA44" s="77">
        <v>0.56140999999999996</v>
      </c>
      <c r="AB44" s="77">
        <v>0.56030000000000002</v>
      </c>
      <c r="AC44" s="77">
        <v>2.0517000000000001E-3</v>
      </c>
      <c r="AD44" s="77">
        <v>9.7395999999999993E-3</v>
      </c>
      <c r="AE44" s="77">
        <v>0.56518999999999997</v>
      </c>
      <c r="AF44" s="77">
        <v>9.6478000000000004E-4</v>
      </c>
      <c r="AG44" s="77">
        <v>0.57250999999999996</v>
      </c>
      <c r="AH44" s="77">
        <v>1.5376999999999999E-3</v>
      </c>
      <c r="AI44" s="77">
        <v>120</v>
      </c>
      <c r="AJ44" s="77">
        <v>0.54998999999999998</v>
      </c>
      <c r="AK44" s="77">
        <v>0.55569000000000002</v>
      </c>
      <c r="AL44" s="77">
        <v>0.55176000000000003</v>
      </c>
      <c r="AM44" s="77">
        <v>5.7003000000000002E-3</v>
      </c>
      <c r="AN44" s="77">
        <v>1.324E-2</v>
      </c>
      <c r="AO44" s="77">
        <v>0.57128999999999996</v>
      </c>
      <c r="AP44" s="77">
        <v>9.1115E-4</v>
      </c>
      <c r="AQ44" s="77">
        <v>0.59570000000000001</v>
      </c>
      <c r="AR44" s="77">
        <v>1.0399999999999999E-3</v>
      </c>
      <c r="AS44" s="77">
        <v>9.5775999999999999E-4</v>
      </c>
      <c r="AT44" s="77">
        <v>5.7353000000000005E-4</v>
      </c>
      <c r="AU44" s="77">
        <v>9.7736999999999997E-3</v>
      </c>
      <c r="AV44" s="77">
        <v>5.1365999999999998E-3</v>
      </c>
      <c r="AW44" s="77">
        <v>1.4831E-3</v>
      </c>
      <c r="AX44" s="77">
        <v>1.0859999999999999E-3</v>
      </c>
      <c r="AY44" s="77">
        <v>1.5018E-4</v>
      </c>
      <c r="AZ44" s="77">
        <v>1.3323E-4</v>
      </c>
      <c r="BA44" s="77">
        <v>1.3825E-4</v>
      </c>
      <c r="BB44" s="77">
        <v>1.3545000000000001E-4</v>
      </c>
      <c r="BC44" s="77">
        <v>1.3293999999999999E-3</v>
      </c>
      <c r="BD44" s="77">
        <v>1.2375000000000001E-3</v>
      </c>
      <c r="BE44" s="77">
        <v>3.4648999999999999E-2</v>
      </c>
      <c r="BF44" s="77">
        <v>2.8532999999999999E-2</v>
      </c>
      <c r="BG44" s="77">
        <v>1.6787E-3</v>
      </c>
      <c r="BH44" s="77">
        <v>2.1099000000000001E-3</v>
      </c>
      <c r="BI44" s="77">
        <v>5.4182999999999998E-4</v>
      </c>
      <c r="BJ44" s="77">
        <v>4.6578E-4</v>
      </c>
      <c r="BK44" s="77">
        <v>1.5818000000000001E-4</v>
      </c>
      <c r="BL44" s="77">
        <v>1.9139999999999999E-4</v>
      </c>
      <c r="BM44" s="77">
        <v>6.2154000000000001E-2</v>
      </c>
      <c r="BN44" s="77">
        <v>8.3510000000000001E-2</v>
      </c>
      <c r="BO44" s="77">
        <v>4.3644000000000002E-2</v>
      </c>
      <c r="BP44" s="77">
        <v>2.8757999999999999E-2</v>
      </c>
      <c r="BQ44" s="77">
        <v>3.6200999999999997E-2</v>
      </c>
      <c r="BR44" s="77">
        <v>3.9872999999999999E-2</v>
      </c>
      <c r="BS44" s="77">
        <v>1.0526000000000001E-2</v>
      </c>
      <c r="BT44" s="77">
        <v>2.5953E-2</v>
      </c>
      <c r="BU44" s="77">
        <v>9.2540999999999998E-2</v>
      </c>
      <c r="BV44" s="77">
        <v>9.1973000000000003</v>
      </c>
      <c r="BW44" s="77">
        <v>9.1074000000000002</v>
      </c>
      <c r="BX44" s="77">
        <v>1.7169000000000001</v>
      </c>
      <c r="BY44" s="77">
        <v>0.39762999999999998</v>
      </c>
      <c r="BZ44" s="77">
        <v>0.4</v>
      </c>
      <c r="CA44" s="77">
        <v>2</v>
      </c>
      <c r="CB44" s="77">
        <v>353.16</v>
      </c>
      <c r="CC44" s="77">
        <v>0.36499999999999999</v>
      </c>
      <c r="CD44" s="77">
        <v>7</v>
      </c>
      <c r="CE44" s="77">
        <v>35</v>
      </c>
      <c r="CF44" s="77">
        <v>0</v>
      </c>
      <c r="CG44" s="77">
        <v>8</v>
      </c>
      <c r="CH44" s="77">
        <v>5</v>
      </c>
      <c r="CI44" s="77">
        <v>51</v>
      </c>
      <c r="CJ44" s="77">
        <v>444.49</v>
      </c>
      <c r="CK44" s="77">
        <v>1</v>
      </c>
      <c r="CL44" s="58">
        <f t="shared" si="115"/>
        <v>0.29938278660418338</v>
      </c>
      <c r="CM44" s="58">
        <v>-19.190999999999999</v>
      </c>
      <c r="CN44" s="58">
        <v>17.577000000000002</v>
      </c>
      <c r="CO44" s="77">
        <v>5</v>
      </c>
      <c r="CP44" s="77">
        <v>40</v>
      </c>
      <c r="CQ44" s="77">
        <v>2</v>
      </c>
      <c r="CR44" s="77"/>
      <c r="CS44" s="77"/>
      <c r="CT44" s="74"/>
      <c r="CU44" s="77"/>
      <c r="CV44" s="77"/>
      <c r="CW44" s="77"/>
      <c r="CX44" s="77"/>
      <c r="CY44" s="77"/>
      <c r="CZ44" s="77"/>
      <c r="DA44" s="77"/>
      <c r="DB44" s="77"/>
      <c r="DC44" s="74">
        <v>1.887</v>
      </c>
      <c r="DD44" s="77"/>
    </row>
    <row r="45" spans="1:108">
      <c r="A45" s="174">
        <v>40639</v>
      </c>
      <c r="B45" s="77">
        <v>71.099999999999994</v>
      </c>
      <c r="C45" s="77">
        <v>-43.5</v>
      </c>
      <c r="D45" s="141">
        <v>22.2</v>
      </c>
      <c r="E45" s="222">
        <v>3.3</v>
      </c>
      <c r="F45" s="222">
        <v>11.8</v>
      </c>
      <c r="G45" s="222">
        <v>-3.5</v>
      </c>
      <c r="H45" s="201">
        <f t="shared" si="111"/>
        <v>12.742841127472319</v>
      </c>
      <c r="I45" s="77">
        <v>0.43</v>
      </c>
      <c r="J45" s="74" t="s">
        <v>63</v>
      </c>
      <c r="K45" s="77">
        <v>1050.7</v>
      </c>
      <c r="L45" s="77">
        <v>120.9</v>
      </c>
      <c r="M45" s="78">
        <f t="shared" si="116"/>
        <v>3.9009167154281252</v>
      </c>
      <c r="N45" s="77">
        <v>0.27149000000000001</v>
      </c>
      <c r="O45" s="77">
        <v>1.8991999999999998E-2</v>
      </c>
      <c r="P45" s="77">
        <v>0.44594</v>
      </c>
      <c r="Q45" s="77">
        <v>3.7984999999999998E-2</v>
      </c>
      <c r="R45" s="77">
        <v>1.0082000000000001E-2</v>
      </c>
      <c r="S45" s="77">
        <v>5.8547E-3</v>
      </c>
      <c r="T45" s="77">
        <v>1.0743000000000001E-2</v>
      </c>
      <c r="U45" s="77">
        <v>6.3527999999999996E-3</v>
      </c>
      <c r="V45" s="77">
        <v>3.1758999999999999</v>
      </c>
      <c r="W45" s="77">
        <v>3.1252</v>
      </c>
      <c r="X45" s="181">
        <v>3.1505999999999998</v>
      </c>
      <c r="Y45" s="77">
        <v>2.5340999999999999E-2</v>
      </c>
      <c r="Z45" s="77">
        <v>0.25531999999999999</v>
      </c>
      <c r="AA45" s="77" t="s">
        <v>42</v>
      </c>
      <c r="AB45" s="77">
        <v>0.25635000000000002</v>
      </c>
      <c r="AC45" s="77" t="s">
        <v>42</v>
      </c>
      <c r="AD45" s="77">
        <v>0.84094999999999998</v>
      </c>
      <c r="AE45" s="77">
        <v>0.27588000000000001</v>
      </c>
      <c r="AF45" s="77">
        <v>2.9713E-2</v>
      </c>
      <c r="AG45" s="77">
        <v>0.28687000000000001</v>
      </c>
      <c r="AH45" s="77">
        <v>8.1689999999999992E-3</v>
      </c>
      <c r="AI45" s="77">
        <v>150</v>
      </c>
      <c r="AJ45" s="77">
        <v>0.33166000000000001</v>
      </c>
      <c r="AK45" s="77">
        <v>0.33729999999999999</v>
      </c>
      <c r="AL45" s="77">
        <v>0.33690999999999999</v>
      </c>
      <c r="AM45" s="77">
        <v>5.6360000000000004E-3</v>
      </c>
      <c r="AN45" s="77">
        <v>0.33488000000000001</v>
      </c>
      <c r="AO45" s="77">
        <v>0.47852</v>
      </c>
      <c r="AP45" s="77">
        <v>1.3426E-3</v>
      </c>
      <c r="AQ45" s="77">
        <v>0.48827999999999999</v>
      </c>
      <c r="AR45" s="77">
        <v>1.0667000000000001E-3</v>
      </c>
      <c r="AS45" s="77">
        <v>7.3052999999999998E-3</v>
      </c>
      <c r="AT45" s="77">
        <v>5.3721000000000003E-3</v>
      </c>
      <c r="AU45" s="77">
        <v>1.8324E-2</v>
      </c>
      <c r="AV45" s="77">
        <v>2.8570000000000002E-2</v>
      </c>
      <c r="AW45" s="77">
        <v>9.3902999999999999E-4</v>
      </c>
      <c r="AX45" s="77">
        <v>7.0184000000000002E-4</v>
      </c>
      <c r="AY45" s="77">
        <v>1.6841E-4</v>
      </c>
      <c r="AZ45" s="93">
        <v>4.9599999999999999E-5</v>
      </c>
      <c r="BA45" s="93">
        <v>1.9300000000000002E-5</v>
      </c>
      <c r="BB45" s="93">
        <v>6.9500000000000004E-6</v>
      </c>
      <c r="BC45" s="77">
        <v>6.4241999999999997E-3</v>
      </c>
      <c r="BD45" s="77">
        <v>4.4235999999999998E-3</v>
      </c>
      <c r="BE45" s="77">
        <v>3.2411000000000002E-2</v>
      </c>
      <c r="BF45" s="77">
        <v>2.2027999999999999E-2</v>
      </c>
      <c r="BG45" s="77">
        <v>1.1536000000000001E-3</v>
      </c>
      <c r="BH45" s="77">
        <v>9.7293E-4</v>
      </c>
      <c r="BI45" s="77">
        <v>2.187E-4</v>
      </c>
      <c r="BJ45" s="77">
        <v>2.9831999999999998E-4</v>
      </c>
      <c r="BK45" s="93">
        <v>2.8900000000000001E-5</v>
      </c>
      <c r="BL45" s="93">
        <v>1.42E-5</v>
      </c>
      <c r="BM45" s="77">
        <v>0.70223000000000002</v>
      </c>
      <c r="BN45" s="77">
        <v>0.10412</v>
      </c>
      <c r="BO45" s="77">
        <v>6.3999E-2</v>
      </c>
      <c r="BP45" s="77">
        <v>8.2763000000000003E-2</v>
      </c>
      <c r="BQ45" s="77">
        <v>7.3381000000000002E-2</v>
      </c>
      <c r="BR45" s="77">
        <v>1.0623E-2</v>
      </c>
      <c r="BS45" s="77">
        <v>1.3269E-2</v>
      </c>
      <c r="BT45" s="77">
        <v>0.62885000000000002</v>
      </c>
      <c r="BU45" s="77">
        <v>0.10467</v>
      </c>
      <c r="BV45" s="77">
        <v>44.231999999999999</v>
      </c>
      <c r="BW45" s="77">
        <v>25.960999999999999</v>
      </c>
      <c r="BX45" s="77">
        <v>9.5696999999999992</v>
      </c>
      <c r="BY45" s="77">
        <v>0.55230999999999997</v>
      </c>
      <c r="BZ45" s="77">
        <v>0.3</v>
      </c>
      <c r="CA45" s="77">
        <v>3</v>
      </c>
      <c r="CB45" s="77">
        <v>116.08</v>
      </c>
      <c r="CC45" s="77">
        <v>0.35299999999999998</v>
      </c>
      <c r="CD45" s="77">
        <v>9</v>
      </c>
      <c r="CE45" s="77">
        <v>0</v>
      </c>
      <c r="CF45" s="77">
        <v>0</v>
      </c>
      <c r="CG45" s="77">
        <v>9</v>
      </c>
      <c r="CH45" s="77">
        <v>24</v>
      </c>
      <c r="CI45" s="77">
        <v>54</v>
      </c>
      <c r="CJ45" s="77">
        <v>592.65</v>
      </c>
      <c r="CK45" s="77">
        <v>2</v>
      </c>
      <c r="CL45" s="58">
        <f t="shared" si="115"/>
        <v>0.32439024390243903</v>
      </c>
      <c r="CM45" s="58">
        <v>77.475999999999999</v>
      </c>
      <c r="CN45" s="58">
        <v>-69.287999999999997</v>
      </c>
      <c r="CO45" s="77">
        <v>8</v>
      </c>
      <c r="CP45" s="77">
        <v>30</v>
      </c>
      <c r="CQ45" s="77">
        <v>55</v>
      </c>
      <c r="CR45" s="77"/>
      <c r="CS45" s="77"/>
      <c r="CT45" s="74"/>
      <c r="CU45" s="77"/>
      <c r="CV45" s="77"/>
      <c r="CW45" s="77"/>
      <c r="CX45" s="77"/>
      <c r="CY45" s="77"/>
      <c r="CZ45" s="77"/>
      <c r="DA45" s="77"/>
      <c r="DB45" s="77"/>
      <c r="DC45" s="74">
        <v>44.713000000000001</v>
      </c>
      <c r="DD45" s="77"/>
    </row>
    <row r="46" spans="1:108">
      <c r="A46" s="177">
        <v>40603</v>
      </c>
      <c r="B46" s="141">
        <v>53.5</v>
      </c>
      <c r="C46" s="141">
        <v>103.9</v>
      </c>
      <c r="D46" s="141">
        <v>30.6</v>
      </c>
      <c r="E46" s="201">
        <v>-6.7</v>
      </c>
      <c r="F46" s="201">
        <v>-1.1000000000000001</v>
      </c>
      <c r="G46" s="201">
        <v>-9.8000000000000007</v>
      </c>
      <c r="H46" s="201">
        <f t="shared" si="111"/>
        <v>11.922248110151038</v>
      </c>
      <c r="I46" s="141">
        <v>0.13</v>
      </c>
      <c r="J46" s="155" t="s">
        <v>117</v>
      </c>
      <c r="K46" s="141">
        <v>657.8</v>
      </c>
      <c r="L46" s="141">
        <v>345.4</v>
      </c>
      <c r="M46" s="159">
        <f t="shared" si="116"/>
        <v>2.7675532062103896</v>
      </c>
      <c r="N46" s="141">
        <v>5.5606000000000003E-2</v>
      </c>
      <c r="O46" s="141">
        <v>3.6075000000000003E-2</v>
      </c>
      <c r="P46" s="141">
        <v>0.10408000000000001</v>
      </c>
      <c r="Q46" s="141">
        <v>7.2150000000000006E-2</v>
      </c>
      <c r="R46" s="141">
        <v>2.0787000000000002E-3</v>
      </c>
      <c r="S46" s="141">
        <v>1.2287000000000001E-3</v>
      </c>
      <c r="T46" s="141">
        <v>1.1188999999999999E-2</v>
      </c>
      <c r="U46" s="141">
        <v>7.0191999999999997E-3</v>
      </c>
      <c r="V46" s="141">
        <v>2.5459999999999998</v>
      </c>
      <c r="W46" s="141">
        <v>2.4043999999999999</v>
      </c>
      <c r="X46" s="183">
        <v>2.4752000000000001</v>
      </c>
      <c r="Y46" s="141">
        <v>7.0810999999999999E-2</v>
      </c>
      <c r="Z46" s="141">
        <v>0.36119000000000001</v>
      </c>
      <c r="AA46" s="141">
        <v>0.36148000000000002</v>
      </c>
      <c r="AB46" s="141">
        <v>0.36132999999999998</v>
      </c>
      <c r="AC46" s="141">
        <v>2.8297000000000001E-4</v>
      </c>
      <c r="AD46" s="141">
        <v>4.1241E-2</v>
      </c>
      <c r="AE46" s="141">
        <v>0.37597999999999998</v>
      </c>
      <c r="AF46" s="141">
        <v>1.183E-2</v>
      </c>
      <c r="AG46" s="141">
        <v>0.39062999999999998</v>
      </c>
      <c r="AH46" s="141">
        <v>1.7972999999999999E-3</v>
      </c>
      <c r="AI46" s="141">
        <v>100</v>
      </c>
      <c r="AJ46" s="141">
        <v>0.35145999999999999</v>
      </c>
      <c r="AK46" s="141">
        <v>0.37309999999999999</v>
      </c>
      <c r="AL46" s="141">
        <v>0.36132999999999998</v>
      </c>
      <c r="AM46" s="141">
        <v>2.1638999999999999E-2</v>
      </c>
      <c r="AN46" s="141">
        <v>3.0661999999999998E-2</v>
      </c>
      <c r="AO46" s="141">
        <v>0.39062999999999998</v>
      </c>
      <c r="AP46" s="141">
        <v>6.2440999999999998E-3</v>
      </c>
      <c r="AQ46" s="141">
        <v>0.46875</v>
      </c>
      <c r="AR46" s="141">
        <v>2.8988999999999998E-3</v>
      </c>
      <c r="AS46" s="141">
        <v>2.8352E-4</v>
      </c>
      <c r="AT46" s="141">
        <v>4.1257000000000002E-4</v>
      </c>
      <c r="AU46" s="141">
        <v>1.6670000000000001E-3</v>
      </c>
      <c r="AV46" s="141">
        <v>2.1175999999999999E-3</v>
      </c>
      <c r="AW46" s="141">
        <v>4.4152999999999998E-4</v>
      </c>
      <c r="AX46" s="141">
        <v>9.6077000000000001E-4</v>
      </c>
      <c r="AY46" s="141">
        <v>1.4265E-4</v>
      </c>
      <c r="AZ46" s="141">
        <v>2.7342000000000002E-4</v>
      </c>
      <c r="BA46" s="160">
        <v>1.3200000000000001E-5</v>
      </c>
      <c r="BB46" s="160">
        <v>1.2300000000000001E-5</v>
      </c>
      <c r="BC46" s="141">
        <v>2.6308999999999998E-3</v>
      </c>
      <c r="BD46" s="141">
        <v>7.2639000000000002E-3</v>
      </c>
      <c r="BE46" s="141">
        <v>2.2966000000000002E-3</v>
      </c>
      <c r="BF46" s="141">
        <v>1.9827999999999998E-3</v>
      </c>
      <c r="BG46" s="141">
        <v>8.4732999999999998E-4</v>
      </c>
      <c r="BH46" s="141">
        <v>2.1478000000000001E-3</v>
      </c>
      <c r="BI46" s="141">
        <v>1.3894999999999999E-4</v>
      </c>
      <c r="BJ46" s="141">
        <v>3.6801999999999999E-4</v>
      </c>
      <c r="BK46" s="160">
        <v>4.8300000000000002E-5</v>
      </c>
      <c r="BL46" s="160">
        <v>7.86E-5</v>
      </c>
      <c r="BM46" s="141">
        <v>3.9362000000000001E-2</v>
      </c>
      <c r="BN46" s="141">
        <v>3.6776000000000003E-2</v>
      </c>
      <c r="BO46" s="141">
        <v>1.0713000000000001E-3</v>
      </c>
      <c r="BP46" s="141">
        <v>3.0790000000000001E-2</v>
      </c>
      <c r="BQ46" s="141">
        <v>1.5931000000000001E-2</v>
      </c>
      <c r="BR46" s="141">
        <v>2.7520999999999999E-3</v>
      </c>
      <c r="BS46" s="141">
        <v>2.1014999999999999E-2</v>
      </c>
      <c r="BT46" s="141">
        <v>2.3431E-2</v>
      </c>
      <c r="BU46" s="141">
        <v>3.6879000000000002E-2</v>
      </c>
      <c r="BV46" s="141">
        <v>50.072000000000003</v>
      </c>
      <c r="BW46" s="141">
        <v>45.615000000000002</v>
      </c>
      <c r="BX46" s="141">
        <v>2.4708000000000001</v>
      </c>
      <c r="BY46" s="141">
        <v>0.32915</v>
      </c>
      <c r="BZ46" s="141">
        <v>0.3</v>
      </c>
      <c r="CA46" s="141">
        <v>1</v>
      </c>
      <c r="CB46" s="141">
        <v>315</v>
      </c>
      <c r="CC46" s="141">
        <v>2.5550000000000002</v>
      </c>
      <c r="CD46" s="141">
        <v>10</v>
      </c>
      <c r="CE46" s="141">
        <v>45</v>
      </c>
      <c r="CF46" s="141">
        <v>0</v>
      </c>
      <c r="CG46" s="141">
        <v>11</v>
      </c>
      <c r="CH46" s="141">
        <v>16</v>
      </c>
      <c r="CI46" s="141">
        <v>27</v>
      </c>
      <c r="CJ46" s="141">
        <v>185.71</v>
      </c>
      <c r="CK46" s="141">
        <v>1</v>
      </c>
      <c r="CL46" s="111">
        <f t="shared" si="115"/>
        <v>0.28439256376999567</v>
      </c>
      <c r="CM46" s="111">
        <v>47.801499999999997</v>
      </c>
      <c r="CN46" s="111">
        <v>106.40992</v>
      </c>
      <c r="CO46" s="141">
        <v>10</v>
      </c>
      <c r="CP46" s="141">
        <v>37</v>
      </c>
      <c r="CQ46" s="141">
        <v>54</v>
      </c>
      <c r="CR46" s="141">
        <v>11.39</v>
      </c>
      <c r="CS46" s="141">
        <v>114</v>
      </c>
      <c r="CT46" s="155" t="s">
        <v>87</v>
      </c>
      <c r="CU46" s="165">
        <v>0.30821759259259257</v>
      </c>
      <c r="CV46" s="141">
        <v>-322</v>
      </c>
      <c r="CW46" s="141">
        <v>309.39999999999998</v>
      </c>
      <c r="CX46" s="141">
        <v>3.3</v>
      </c>
      <c r="CY46" s="141">
        <v>335.2</v>
      </c>
      <c r="CZ46" s="141">
        <v>-41.7</v>
      </c>
      <c r="DA46" s="155" t="s">
        <v>88</v>
      </c>
      <c r="DB46" s="141">
        <v>1.6</v>
      </c>
      <c r="DC46" s="155">
        <v>5.1230000000000002</v>
      </c>
      <c r="DD46" s="141"/>
    </row>
    <row r="47" spans="1:108">
      <c r="A47" s="177">
        <v>40595</v>
      </c>
      <c r="B47" s="141">
        <v>26.3</v>
      </c>
      <c r="C47" s="141">
        <v>43.7</v>
      </c>
      <c r="D47" s="141">
        <v>44.4</v>
      </c>
      <c r="E47" s="201">
        <v>10.3</v>
      </c>
      <c r="F47" s="201">
        <v>-14.8</v>
      </c>
      <c r="G47" s="201">
        <v>0.1</v>
      </c>
      <c r="H47" s="201">
        <f t="shared" si="111"/>
        <v>18.031638860624955</v>
      </c>
      <c r="I47" s="141">
        <v>0.13</v>
      </c>
      <c r="J47" s="155" t="s">
        <v>43</v>
      </c>
      <c r="K47" s="141">
        <v>2945.9</v>
      </c>
      <c r="L47" s="141">
        <v>209.8</v>
      </c>
      <c r="M47" s="159">
        <f t="shared" si="116"/>
        <v>3.2767547021429975</v>
      </c>
      <c r="N47" s="141">
        <v>0.23438999999999999</v>
      </c>
      <c r="O47" s="141">
        <v>2.8646000000000001E-2</v>
      </c>
      <c r="P47" s="141">
        <v>0.31097999999999998</v>
      </c>
      <c r="Q47" s="141">
        <v>5.7292999999999997E-2</v>
      </c>
      <c r="R47" s="141">
        <v>7.7178000000000004E-3</v>
      </c>
      <c r="S47" s="141">
        <v>4.5719999999999997E-3</v>
      </c>
      <c r="T47" s="141">
        <v>6.9719999999999999E-3</v>
      </c>
      <c r="U47" s="141">
        <v>3.9924000000000001E-3</v>
      </c>
      <c r="V47" s="141">
        <v>3.6410999999999998</v>
      </c>
      <c r="W47" s="141">
        <v>2.4401000000000002</v>
      </c>
      <c r="X47" s="183">
        <v>3.0406</v>
      </c>
      <c r="Y47" s="141">
        <v>0.60050000000000003</v>
      </c>
      <c r="Z47" s="141">
        <v>0.30514000000000002</v>
      </c>
      <c r="AA47" s="141">
        <v>0.30520000000000003</v>
      </c>
      <c r="AB47" s="141">
        <v>0.30518000000000001</v>
      </c>
      <c r="AC47" s="160">
        <v>6.0600000000000003E-5</v>
      </c>
      <c r="AD47" s="141">
        <v>0.34144999999999998</v>
      </c>
      <c r="AE47" s="141">
        <v>0.41992000000000002</v>
      </c>
      <c r="AF47" s="141">
        <v>2.8059999999999999E-4</v>
      </c>
      <c r="AG47" s="141">
        <v>0.68725999999999998</v>
      </c>
      <c r="AH47" s="141">
        <v>1.5139999999999999E-4</v>
      </c>
      <c r="AI47" s="141">
        <v>150</v>
      </c>
      <c r="AJ47" s="141">
        <v>0.30265999999999998</v>
      </c>
      <c r="AK47" s="141">
        <v>0.30292000000000002</v>
      </c>
      <c r="AL47" s="141">
        <v>0.30273</v>
      </c>
      <c r="AM47" s="141">
        <v>2.5792000000000002E-4</v>
      </c>
      <c r="AN47" s="141">
        <v>0.31420999999999999</v>
      </c>
      <c r="AO47" s="141">
        <v>1.3379000000000001</v>
      </c>
      <c r="AP47" s="160">
        <v>1.8E-5</v>
      </c>
      <c r="AQ47" s="141">
        <v>1.3915999999999999</v>
      </c>
      <c r="AR47" s="160">
        <v>1.5099999999999999E-5</v>
      </c>
      <c r="AS47" s="141">
        <v>7.1790000000000005E-4</v>
      </c>
      <c r="AT47" s="141">
        <v>1.4044E-4</v>
      </c>
      <c r="AU47" s="141">
        <v>1.3338E-3</v>
      </c>
      <c r="AV47" s="141">
        <v>3.9281E-4</v>
      </c>
      <c r="AW47" s="141">
        <v>1.3664999999999999E-4</v>
      </c>
      <c r="AX47" s="160">
        <v>8.6299999999999997E-5</v>
      </c>
      <c r="AY47" s="160">
        <v>4.0899999999999998E-5</v>
      </c>
      <c r="AZ47" s="160">
        <v>4.2599999999999999E-5</v>
      </c>
      <c r="BA47" s="160">
        <v>5.1999999999999997E-5</v>
      </c>
      <c r="BB47" s="160">
        <v>3.54E-5</v>
      </c>
      <c r="BC47" s="141">
        <v>1.0970000000000001E-3</v>
      </c>
      <c r="BD47" s="141">
        <v>1.2993E-3</v>
      </c>
      <c r="BE47" s="141">
        <v>2.4451E-3</v>
      </c>
      <c r="BF47" s="141">
        <v>3.2322000000000002E-3</v>
      </c>
      <c r="BG47" s="141">
        <v>2.5470000000000001E-4</v>
      </c>
      <c r="BH47" s="141">
        <v>3.2297000000000001E-4</v>
      </c>
      <c r="BI47" s="160">
        <v>8.9800000000000001E-5</v>
      </c>
      <c r="BJ47" s="160">
        <v>8.2999999999999998E-5</v>
      </c>
      <c r="BK47" s="160">
        <v>5.3900000000000002E-5</v>
      </c>
      <c r="BL47" s="160">
        <v>3.6699999999999998E-5</v>
      </c>
      <c r="BM47" s="141">
        <v>0.98170000000000002</v>
      </c>
      <c r="BN47" s="141">
        <v>4.8401E-2</v>
      </c>
      <c r="BO47" s="141">
        <v>3.6502E-2</v>
      </c>
      <c r="BP47" s="141">
        <v>3.4951999999999997E-2</v>
      </c>
      <c r="BQ47" s="141">
        <v>3.5727000000000002E-2</v>
      </c>
      <c r="BR47" s="141">
        <v>1.0822E-2</v>
      </c>
      <c r="BS47" s="141">
        <v>1.0964E-3</v>
      </c>
      <c r="BT47" s="141">
        <v>0.94596999999999998</v>
      </c>
      <c r="BU47" s="141">
        <v>4.9596000000000001E-2</v>
      </c>
      <c r="BV47" s="141">
        <v>40.293999999999997</v>
      </c>
      <c r="BW47" s="141">
        <v>24.998000000000001</v>
      </c>
      <c r="BX47" s="141">
        <v>27.478000000000002</v>
      </c>
      <c r="BY47" s="141">
        <v>0.47217999999999999</v>
      </c>
      <c r="BZ47" s="141">
        <v>0.2</v>
      </c>
      <c r="CA47" s="141">
        <v>6</v>
      </c>
      <c r="CB47" s="141">
        <v>207.35</v>
      </c>
      <c r="CC47" s="141">
        <v>0.33</v>
      </c>
      <c r="CD47" s="141">
        <v>7</v>
      </c>
      <c r="CE47" s="141">
        <v>30</v>
      </c>
      <c r="CF47" s="141">
        <v>0</v>
      </c>
      <c r="CG47" s="141">
        <v>7</v>
      </c>
      <c r="CH47" s="141">
        <v>45</v>
      </c>
      <c r="CI47" s="141">
        <v>50</v>
      </c>
      <c r="CJ47" s="141">
        <v>562.04</v>
      </c>
      <c r="CK47" s="141">
        <v>1</v>
      </c>
      <c r="CL47" s="111">
        <f t="shared" si="115"/>
        <v>0.3092159126692558</v>
      </c>
      <c r="CM47" s="111">
        <v>50.4086</v>
      </c>
      <c r="CN47" s="111">
        <v>58.034300000000002</v>
      </c>
      <c r="CO47" s="141">
        <v>5</v>
      </c>
      <c r="CP47" s="141">
        <v>7</v>
      </c>
      <c r="CQ47" s="141">
        <v>3</v>
      </c>
      <c r="CR47" s="141"/>
      <c r="CS47" s="141"/>
      <c r="CT47" s="155"/>
      <c r="CU47" s="141"/>
      <c r="CV47" s="141"/>
      <c r="CW47" s="141"/>
      <c r="CX47" s="141"/>
      <c r="CY47" s="141"/>
      <c r="CZ47" s="141"/>
      <c r="DA47" s="155"/>
      <c r="DB47" s="141"/>
      <c r="DC47" s="155"/>
      <c r="DD47" s="141"/>
    </row>
    <row r="48" spans="1:108">
      <c r="A48" s="169">
        <v>40537</v>
      </c>
      <c r="B48" s="1">
        <v>38</v>
      </c>
      <c r="C48" s="1">
        <v>158</v>
      </c>
      <c r="D48" s="231">
        <v>26</v>
      </c>
      <c r="E48" s="201">
        <v>18</v>
      </c>
      <c r="F48" s="201">
        <v>-2</v>
      </c>
      <c r="G48" s="201">
        <v>-4</v>
      </c>
      <c r="H48" s="201">
        <f t="shared" si="111"/>
        <v>18.547236990991408</v>
      </c>
      <c r="I48" s="1">
        <v>33</v>
      </c>
      <c r="J48" s="29"/>
      <c r="K48" s="4"/>
      <c r="L48" s="4"/>
      <c r="M48" s="44"/>
      <c r="N48" s="4"/>
      <c r="O48" s="4"/>
      <c r="P48" s="4"/>
      <c r="Q48" s="4"/>
      <c r="R48" s="4"/>
      <c r="S48" s="4"/>
      <c r="T48" s="4"/>
      <c r="U48" s="4"/>
      <c r="V48" s="4"/>
      <c r="W48" s="4"/>
      <c r="X48" s="182">
        <v>8.2577259999999999</v>
      </c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180"/>
      <c r="AZ48" s="180"/>
      <c r="BA48" s="180"/>
      <c r="BB48" s="180"/>
      <c r="BC48" s="4"/>
      <c r="BD48" s="4"/>
      <c r="BE48" s="4"/>
      <c r="BF48" s="4"/>
      <c r="BG48" s="4"/>
      <c r="BH48" s="4"/>
      <c r="BI48" s="180"/>
      <c r="BJ48" s="180"/>
      <c r="BK48" s="180"/>
      <c r="BL48" s="180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29"/>
      <c r="CL48" s="9"/>
      <c r="CM48" s="9"/>
      <c r="CN48" s="9"/>
      <c r="CO48" s="4"/>
      <c r="CP48" s="4"/>
      <c r="CQ48" s="4"/>
      <c r="CR48" s="4"/>
      <c r="CS48" s="29"/>
      <c r="CT48" s="29"/>
      <c r="CU48" s="104"/>
      <c r="CV48" s="4"/>
      <c r="CW48" s="4"/>
      <c r="CX48" s="29"/>
      <c r="CY48" s="4"/>
      <c r="CZ48" s="4"/>
      <c r="DA48" s="29"/>
      <c r="DB48" s="4"/>
      <c r="DC48" s="29"/>
      <c r="DD48" s="4"/>
    </row>
    <row r="49" spans="1:108" s="112" customFormat="1">
      <c r="A49" s="177">
        <v>40424</v>
      </c>
      <c r="B49" s="141">
        <v>-61</v>
      </c>
      <c r="C49" s="141">
        <v>146.69999999999999</v>
      </c>
      <c r="D49" s="63">
        <v>33.299999999999997</v>
      </c>
      <c r="E49" s="222">
        <v>9.8000000000000007</v>
      </c>
      <c r="F49" s="222">
        <v>-3.5</v>
      </c>
      <c r="G49" s="222">
        <v>6.5</v>
      </c>
      <c r="H49" s="201">
        <f t="shared" si="111"/>
        <v>12.269474316367431</v>
      </c>
      <c r="I49" s="141">
        <v>3.8</v>
      </c>
      <c r="J49" s="155"/>
      <c r="K49" s="141"/>
      <c r="L49" s="141"/>
      <c r="M49" s="15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83">
        <v>8.6092750000000002</v>
      </c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  <c r="BJ49" s="141"/>
      <c r="BK49" s="141"/>
      <c r="BL49" s="141"/>
      <c r="BM49" s="141"/>
      <c r="BN49" s="141"/>
      <c r="BO49" s="141"/>
      <c r="BP49" s="141"/>
      <c r="BQ49" s="141"/>
      <c r="BR49" s="141"/>
      <c r="BS49" s="141"/>
      <c r="BT49" s="141"/>
      <c r="BU49" s="141"/>
      <c r="BV49" s="141"/>
      <c r="BW49" s="141"/>
      <c r="BX49" s="141"/>
      <c r="BY49" s="141"/>
      <c r="BZ49" s="141"/>
      <c r="CA49" s="141"/>
      <c r="CB49" s="141"/>
      <c r="CC49" s="141"/>
      <c r="CD49" s="141"/>
      <c r="CE49" s="141"/>
      <c r="CF49" s="141"/>
      <c r="CG49" s="141"/>
      <c r="CH49" s="141"/>
      <c r="CI49" s="141"/>
      <c r="CJ49" s="141"/>
      <c r="CK49" s="141"/>
      <c r="CL49" s="111"/>
      <c r="CM49" s="111"/>
      <c r="CN49" s="111"/>
      <c r="CO49" s="141"/>
      <c r="CP49" s="141"/>
      <c r="CQ49" s="141"/>
      <c r="CR49" s="141"/>
      <c r="CS49" s="141"/>
      <c r="CT49" s="155"/>
      <c r="CU49" s="141"/>
      <c r="CV49" s="141"/>
      <c r="CW49" s="141"/>
      <c r="CX49" s="141"/>
      <c r="CY49" s="141"/>
      <c r="CZ49" s="141"/>
      <c r="DA49" s="141"/>
      <c r="DB49" s="141"/>
      <c r="DC49" s="155"/>
      <c r="DD49" s="141"/>
    </row>
    <row r="50" spans="1:108">
      <c r="A50" s="174" t="s">
        <v>120</v>
      </c>
      <c r="B50" s="77">
        <v>32</v>
      </c>
      <c r="C50" s="77">
        <v>-92.9</v>
      </c>
      <c r="D50" s="141">
        <v>52</v>
      </c>
      <c r="E50" s="201">
        <v>19.100000000000001</v>
      </c>
      <c r="F50" s="201">
        <v>11</v>
      </c>
      <c r="G50" s="201">
        <v>10.7</v>
      </c>
      <c r="H50" s="201">
        <f t="shared" si="111"/>
        <v>24.501020386914501</v>
      </c>
      <c r="I50" s="77">
        <v>0.85</v>
      </c>
      <c r="J50" s="74" t="s">
        <v>91</v>
      </c>
      <c r="K50" s="77">
        <v>2040.7</v>
      </c>
      <c r="L50" s="77">
        <v>171.6</v>
      </c>
      <c r="M50" s="78">
        <f>1/AB50</f>
        <v>1.0981287885443205</v>
      </c>
      <c r="N50" s="77">
        <v>9.3167000000000007E-3</v>
      </c>
      <c r="O50" s="77">
        <v>1.3791999999999999E-3</v>
      </c>
      <c r="P50" s="77">
        <v>1.3455E-2</v>
      </c>
      <c r="Q50" s="77">
        <v>2.7583E-3</v>
      </c>
      <c r="R50" s="77">
        <v>1.0827E-3</v>
      </c>
      <c r="S50" s="77">
        <v>6.4262E-4</v>
      </c>
      <c r="T50" s="77">
        <v>9.9575000000000011E-4</v>
      </c>
      <c r="U50" s="77">
        <v>5.9261999999999997E-4</v>
      </c>
      <c r="V50" s="77">
        <v>0.90115000000000001</v>
      </c>
      <c r="W50" s="77">
        <v>0.71747000000000005</v>
      </c>
      <c r="X50" s="181">
        <v>0.80930999999999997</v>
      </c>
      <c r="Y50" s="77">
        <v>9.1840000000000005E-2</v>
      </c>
      <c r="Z50" s="77">
        <v>0.91034999999999999</v>
      </c>
      <c r="AA50" s="77">
        <v>0.91117999999999999</v>
      </c>
      <c r="AB50" s="77">
        <v>0.91064000000000001</v>
      </c>
      <c r="AC50" s="77">
        <v>8.3060000000000002E-4</v>
      </c>
      <c r="AD50" s="77">
        <v>1.3306E-4</v>
      </c>
      <c r="AE50" s="77">
        <v>0.91796999999999995</v>
      </c>
      <c r="AF50" s="93">
        <v>5.8300000000000001E-6</v>
      </c>
      <c r="AG50" s="77">
        <v>0.93506</v>
      </c>
      <c r="AH50" s="93">
        <v>1.81E-6</v>
      </c>
      <c r="AI50" s="77">
        <v>120</v>
      </c>
      <c r="AJ50" s="77">
        <v>0.76515</v>
      </c>
      <c r="AK50" s="77">
        <v>0.76990000000000003</v>
      </c>
      <c r="AL50" s="77">
        <v>0.76659999999999995</v>
      </c>
      <c r="AM50" s="77">
        <v>4.7498000000000002E-3</v>
      </c>
      <c r="AN50" s="77">
        <v>1.8661E-4</v>
      </c>
      <c r="AO50" s="77">
        <v>0.80078000000000005</v>
      </c>
      <c r="AP50" s="93">
        <v>2.9600000000000001E-5</v>
      </c>
      <c r="AQ50" s="77">
        <v>0.83496000000000004</v>
      </c>
      <c r="AR50" s="93">
        <v>3.3699999999999999E-6</v>
      </c>
      <c r="AS50" s="93">
        <v>3.0400000000000001E-6</v>
      </c>
      <c r="AT50" s="93">
        <v>2.39E-6</v>
      </c>
      <c r="AU50" s="77">
        <v>3.1121000000000002E-4</v>
      </c>
      <c r="AV50" s="77">
        <v>4.1533E-4</v>
      </c>
      <c r="AW50" s="93">
        <v>2.6999999999999999E-5</v>
      </c>
      <c r="AX50" s="93">
        <v>3.3000000000000002E-7</v>
      </c>
      <c r="AY50" s="93">
        <v>1.7499999999999998E-5</v>
      </c>
      <c r="AZ50" s="93">
        <v>1.0499999999999999E-5</v>
      </c>
      <c r="BA50" s="93">
        <v>4.5700000000000003E-6</v>
      </c>
      <c r="BB50" s="93">
        <v>6.2999999999999998E-6</v>
      </c>
      <c r="BC50" s="93">
        <v>1.4600000000000001E-5</v>
      </c>
      <c r="BD50" s="93">
        <v>2.09E-5</v>
      </c>
      <c r="BE50" s="77">
        <v>1.6247E-3</v>
      </c>
      <c r="BF50" s="77">
        <v>1.6519E-3</v>
      </c>
      <c r="BG50" s="93">
        <v>6.5500000000000006E-5</v>
      </c>
      <c r="BH50" s="93">
        <v>4.0800000000000002E-5</v>
      </c>
      <c r="BI50" s="93">
        <v>1.4100000000000001E-5</v>
      </c>
      <c r="BJ50" s="93">
        <v>1.56E-5</v>
      </c>
      <c r="BK50" s="93">
        <v>4.6199999999999998E-6</v>
      </c>
      <c r="BL50" s="93">
        <v>4.69E-6</v>
      </c>
      <c r="BM50" s="77">
        <v>1.1865000000000001E-3</v>
      </c>
      <c r="BN50" s="77">
        <v>6.1324000000000003E-4</v>
      </c>
      <c r="BO50" s="77">
        <v>4.0478999999999998E-4</v>
      </c>
      <c r="BP50" s="77">
        <v>3.323E-4</v>
      </c>
      <c r="BQ50" s="77">
        <v>3.6854999999999999E-4</v>
      </c>
      <c r="BR50" s="77">
        <v>2.2319000000000001E-4</v>
      </c>
      <c r="BS50" s="93">
        <v>5.13E-5</v>
      </c>
      <c r="BT50" s="77">
        <v>8.1791999999999998E-4</v>
      </c>
      <c r="BU50" s="77">
        <v>6.5258999999999998E-4</v>
      </c>
      <c r="BV50" s="77">
        <v>12.428000000000001</v>
      </c>
      <c r="BW50" s="77">
        <v>7.8038999999999996</v>
      </c>
      <c r="BX50" s="77">
        <v>3.2193000000000001</v>
      </c>
      <c r="BY50" s="77">
        <v>0.13678999999999999</v>
      </c>
      <c r="BZ50" s="77">
        <v>0.7</v>
      </c>
      <c r="CA50" s="77">
        <v>3</v>
      </c>
      <c r="CB50" s="77">
        <v>245.85</v>
      </c>
      <c r="CC50" s="77">
        <v>0.34100000000000003</v>
      </c>
      <c r="CD50" s="77">
        <v>1</v>
      </c>
      <c r="CE50" s="77">
        <v>0</v>
      </c>
      <c r="CF50" s="77">
        <v>0</v>
      </c>
      <c r="CG50" s="77">
        <v>1</v>
      </c>
      <c r="CH50" s="77">
        <v>21</v>
      </c>
      <c r="CI50" s="77">
        <v>20</v>
      </c>
      <c r="CJ50" s="77">
        <v>298.77999999999997</v>
      </c>
      <c r="CK50" s="77">
        <v>1</v>
      </c>
      <c r="CL50" s="58">
        <f t="shared" si="115"/>
        <v>-2.7411447069727458E-2</v>
      </c>
      <c r="CM50" s="58">
        <v>50.206499999999998</v>
      </c>
      <c r="CN50" s="58">
        <v>-96.011700000000005</v>
      </c>
      <c r="CO50" s="77">
        <v>22</v>
      </c>
      <c r="CP50" s="77">
        <v>2</v>
      </c>
      <c r="CQ50" s="77">
        <v>7</v>
      </c>
      <c r="CR50" s="77"/>
      <c r="CS50" s="77"/>
      <c r="CT50" s="74"/>
      <c r="CU50" s="94"/>
      <c r="CV50" s="77"/>
      <c r="CW50" s="77"/>
      <c r="CX50" s="77"/>
      <c r="CY50" s="77"/>
      <c r="CZ50" s="77"/>
      <c r="DA50" s="74"/>
      <c r="DB50" s="77"/>
      <c r="DC50" s="74">
        <v>-6.7960000000000003</v>
      </c>
      <c r="DD50" s="77"/>
    </row>
    <row r="51" spans="1:108">
      <c r="A51" s="175">
        <v>40237</v>
      </c>
      <c r="B51" s="63">
        <v>48.7</v>
      </c>
      <c r="C51" s="63">
        <v>21</v>
      </c>
      <c r="D51" s="63">
        <v>37</v>
      </c>
      <c r="E51" s="222">
        <v>-11.7</v>
      </c>
      <c r="F51" s="222">
        <v>2.7</v>
      </c>
      <c r="G51" s="222">
        <v>-9.1</v>
      </c>
      <c r="H51" s="201">
        <f t="shared" si="111"/>
        <v>15.066187308008617</v>
      </c>
      <c r="I51" s="63">
        <v>0.44</v>
      </c>
      <c r="J51" s="96"/>
      <c r="K51" s="95"/>
      <c r="L51" s="95"/>
      <c r="M51" s="76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182">
        <v>2.5774249999999999</v>
      </c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8"/>
      <c r="BA51" s="98"/>
      <c r="BB51" s="98"/>
      <c r="BC51" s="95"/>
      <c r="BD51" s="95"/>
      <c r="BE51" s="95"/>
      <c r="BF51" s="95"/>
      <c r="BG51" s="95"/>
      <c r="BH51" s="95"/>
      <c r="BI51" s="95"/>
      <c r="BJ51" s="95"/>
      <c r="BK51" s="98"/>
      <c r="BL51" s="98"/>
      <c r="BM51" s="95"/>
      <c r="BN51" s="95"/>
      <c r="BO51" s="95"/>
      <c r="BP51" s="95"/>
      <c r="BQ51" s="95"/>
      <c r="BR51" s="95"/>
      <c r="BS51" s="95"/>
      <c r="BT51" s="95"/>
      <c r="BU51" s="95"/>
      <c r="BV51" s="95"/>
      <c r="BW51" s="95"/>
      <c r="BX51" s="95"/>
      <c r="BY51" s="95"/>
      <c r="BZ51" s="95"/>
      <c r="CA51" s="95"/>
      <c r="CB51" s="95"/>
      <c r="CC51" s="95"/>
      <c r="CD51" s="95"/>
      <c r="CE51" s="95"/>
      <c r="CF51" s="95"/>
      <c r="CG51" s="95"/>
      <c r="CH51" s="95"/>
      <c r="CI51" s="95"/>
      <c r="CJ51" s="95"/>
      <c r="CK51" s="95"/>
      <c r="CL51" s="9"/>
      <c r="CM51" s="9"/>
      <c r="CN51" s="9"/>
      <c r="CO51" s="95"/>
      <c r="CP51" s="95"/>
      <c r="CQ51" s="95"/>
      <c r="CR51" s="95"/>
      <c r="CS51" s="95"/>
      <c r="CT51" s="96"/>
      <c r="CU51" s="99"/>
      <c r="CV51" s="95"/>
      <c r="CW51" s="95"/>
      <c r="CX51" s="95"/>
      <c r="CY51" s="95"/>
      <c r="CZ51" s="95"/>
      <c r="DA51" s="95"/>
      <c r="DB51" s="95"/>
      <c r="DC51" s="96"/>
      <c r="DD51" s="95"/>
    </row>
    <row r="52" spans="1:108" s="112" customFormat="1">
      <c r="A52" s="177">
        <v>40193</v>
      </c>
      <c r="B52" s="141">
        <v>-8.3000000000000007</v>
      </c>
      <c r="C52" s="141">
        <v>27</v>
      </c>
      <c r="D52" s="141">
        <v>25</v>
      </c>
      <c r="E52" s="201">
        <v>-9.1</v>
      </c>
      <c r="F52" s="201">
        <v>6</v>
      </c>
      <c r="G52" s="201">
        <v>8.8000000000000007</v>
      </c>
      <c r="H52" s="201">
        <f t="shared" si="111"/>
        <v>14.0089257261219</v>
      </c>
      <c r="I52" s="141">
        <v>1.2</v>
      </c>
      <c r="J52" s="155"/>
      <c r="K52" s="141"/>
      <c r="L52" s="141"/>
      <c r="M52" s="159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83">
        <v>2.3018329999999998</v>
      </c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60"/>
      <c r="AS52" s="141"/>
      <c r="AT52" s="141"/>
      <c r="AU52" s="141"/>
      <c r="AV52" s="141"/>
      <c r="AW52" s="141"/>
      <c r="AX52" s="141"/>
      <c r="AY52" s="160"/>
      <c r="AZ52" s="160"/>
      <c r="BA52" s="160"/>
      <c r="BB52" s="160"/>
      <c r="BC52" s="141"/>
      <c r="BD52" s="141"/>
      <c r="BE52" s="141"/>
      <c r="BF52" s="141"/>
      <c r="BG52" s="141"/>
      <c r="BH52" s="141"/>
      <c r="BI52" s="160"/>
      <c r="BJ52" s="141"/>
      <c r="BK52" s="160"/>
      <c r="BL52" s="160"/>
      <c r="BM52" s="141"/>
      <c r="BN52" s="141"/>
      <c r="BO52" s="141"/>
      <c r="BP52" s="141"/>
      <c r="BQ52" s="141"/>
      <c r="BR52" s="141"/>
      <c r="BS52" s="141"/>
      <c r="BT52" s="141"/>
      <c r="BU52" s="141"/>
      <c r="BV52" s="141"/>
      <c r="BW52" s="141"/>
      <c r="BX52" s="141"/>
      <c r="BY52" s="141"/>
      <c r="BZ52" s="141"/>
      <c r="CA52" s="141"/>
      <c r="CB52" s="141"/>
      <c r="CC52" s="141"/>
      <c r="CD52" s="141"/>
      <c r="CE52" s="141"/>
      <c r="CF52" s="141"/>
      <c r="CG52" s="141"/>
      <c r="CH52" s="141"/>
      <c r="CI52" s="141"/>
      <c r="CJ52" s="141"/>
      <c r="CK52" s="141"/>
      <c r="CL52" s="111"/>
      <c r="CM52" s="111"/>
      <c r="CN52" s="111"/>
      <c r="CO52" s="141"/>
      <c r="CP52" s="141"/>
      <c r="CQ52" s="141"/>
      <c r="CR52" s="141"/>
      <c r="CS52" s="141"/>
      <c r="CT52" s="155"/>
      <c r="CU52" s="165"/>
      <c r="CV52" s="141"/>
      <c r="CW52" s="141"/>
      <c r="CX52" s="141"/>
      <c r="CY52" s="141"/>
      <c r="CZ52" s="141"/>
      <c r="DA52" s="141"/>
      <c r="DB52" s="141"/>
      <c r="DC52" s="155"/>
      <c r="DD52" s="141"/>
    </row>
    <row r="53" spans="1:108">
      <c r="A53" s="169" t="s">
        <v>121</v>
      </c>
      <c r="B53" s="1">
        <v>-22</v>
      </c>
      <c r="C53" s="1">
        <v>29.2</v>
      </c>
      <c r="D53" s="1">
        <v>38</v>
      </c>
      <c r="E53" s="222">
        <v>3</v>
      </c>
      <c r="F53" s="222">
        <v>-17</v>
      </c>
      <c r="G53" s="222">
        <v>-27</v>
      </c>
      <c r="H53" s="201">
        <f t="shared" si="111"/>
        <v>32.046840717924134</v>
      </c>
      <c r="I53" s="1">
        <v>18</v>
      </c>
      <c r="J53" s="63"/>
      <c r="K53" s="95"/>
      <c r="L53" s="95"/>
      <c r="M53" s="76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182">
        <v>5.6106670000000003</v>
      </c>
      <c r="Y53" s="95"/>
      <c r="Z53" s="95"/>
      <c r="AA53" s="95"/>
      <c r="AB53" s="95"/>
      <c r="AC53" s="95"/>
      <c r="AD53" s="95"/>
      <c r="AE53" s="95"/>
      <c r="AF53" s="98"/>
      <c r="AG53" s="95"/>
      <c r="AH53" s="98"/>
      <c r="AI53" s="95"/>
      <c r="AJ53" s="95"/>
      <c r="AK53" s="95"/>
      <c r="AL53" s="95"/>
      <c r="AM53" s="95"/>
      <c r="AN53" s="95"/>
      <c r="AO53" s="95"/>
      <c r="AP53" s="98"/>
      <c r="AQ53" s="95"/>
      <c r="AR53" s="98"/>
      <c r="AS53" s="98"/>
      <c r="AT53" s="98"/>
      <c r="AU53" s="95"/>
      <c r="AV53" s="95"/>
      <c r="AW53" s="98"/>
      <c r="AX53" s="95"/>
      <c r="AY53" s="98"/>
      <c r="AZ53" s="98"/>
      <c r="BA53" s="98"/>
      <c r="BB53" s="98"/>
      <c r="BC53" s="98"/>
      <c r="BD53" s="98"/>
      <c r="BE53" s="95"/>
      <c r="BF53" s="95"/>
      <c r="BG53" s="98"/>
      <c r="BH53" s="98"/>
      <c r="BI53" s="98"/>
      <c r="BJ53" s="98"/>
      <c r="BK53" s="98"/>
      <c r="BL53" s="98"/>
      <c r="BM53" s="95"/>
      <c r="BN53" s="98"/>
      <c r="BO53" s="95"/>
      <c r="BP53" s="95"/>
      <c r="BQ53" s="95"/>
      <c r="BR53" s="98"/>
      <c r="BS53" s="98"/>
      <c r="BT53" s="98"/>
      <c r="BU53" s="98"/>
      <c r="BV53" s="95"/>
      <c r="BW53" s="95"/>
      <c r="BX53" s="95"/>
      <c r="BY53" s="95"/>
      <c r="BZ53" s="95"/>
      <c r="CA53" s="95"/>
      <c r="CB53" s="95"/>
      <c r="CC53" s="95"/>
      <c r="CD53" s="95"/>
      <c r="CE53" s="95"/>
      <c r="CF53" s="95"/>
      <c r="CG53" s="95"/>
      <c r="CH53" s="95"/>
      <c r="CI53" s="95"/>
      <c r="CJ53" s="95"/>
      <c r="CK53" s="95"/>
      <c r="CL53" s="9"/>
      <c r="CM53" s="9"/>
      <c r="CN53" s="9"/>
      <c r="CO53" s="4"/>
      <c r="CP53" s="4"/>
      <c r="CQ53" s="4"/>
      <c r="CR53" s="95"/>
      <c r="CS53" s="95"/>
      <c r="CT53" s="96"/>
      <c r="CU53" s="99"/>
      <c r="CV53" s="95"/>
      <c r="CW53" s="95"/>
      <c r="CX53" s="95"/>
      <c r="CY53" s="95"/>
      <c r="CZ53" s="95"/>
      <c r="DA53" s="96"/>
      <c r="DB53" s="95"/>
      <c r="DC53" s="96"/>
      <c r="DD53" s="95"/>
    </row>
    <row r="54" spans="1:108" s="112" customFormat="1">
      <c r="A54" s="177">
        <v>40094</v>
      </c>
      <c r="B54" s="141">
        <v>-4.2</v>
      </c>
      <c r="C54" s="141">
        <v>120.6</v>
      </c>
      <c r="D54" s="141">
        <v>19.100000000000001</v>
      </c>
      <c r="E54" s="201">
        <v>14</v>
      </c>
      <c r="F54" s="201">
        <v>-16</v>
      </c>
      <c r="G54" s="201">
        <v>-6</v>
      </c>
      <c r="H54" s="201">
        <f t="shared" si="111"/>
        <v>22.090722034374522</v>
      </c>
      <c r="I54" s="141">
        <v>33</v>
      </c>
      <c r="J54" s="155"/>
      <c r="K54" s="141"/>
      <c r="L54" s="141"/>
      <c r="M54" s="159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83">
        <v>6.919492</v>
      </c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  <c r="AR54" s="141"/>
      <c r="AS54" s="141"/>
      <c r="AT54" s="141"/>
      <c r="AU54" s="141"/>
      <c r="AV54" s="141"/>
      <c r="AW54" s="160"/>
      <c r="AX54" s="160"/>
      <c r="AY54" s="141"/>
      <c r="AZ54" s="160"/>
      <c r="BA54" s="141"/>
      <c r="BB54" s="141"/>
      <c r="BC54" s="141"/>
      <c r="BD54" s="141"/>
      <c r="BE54" s="141"/>
      <c r="BF54" s="141"/>
      <c r="BG54" s="141"/>
      <c r="BH54" s="141"/>
      <c r="BI54" s="160"/>
      <c r="BJ54" s="160"/>
      <c r="BK54" s="160"/>
      <c r="BL54" s="160"/>
      <c r="BM54" s="141"/>
      <c r="BN54" s="141"/>
      <c r="BO54" s="141"/>
      <c r="BP54" s="141"/>
      <c r="BQ54" s="141"/>
      <c r="BR54" s="141"/>
      <c r="BS54" s="141"/>
      <c r="BT54" s="141"/>
      <c r="BU54" s="141"/>
      <c r="BV54" s="141"/>
      <c r="BW54" s="141"/>
      <c r="BX54" s="141"/>
      <c r="BY54" s="141"/>
      <c r="BZ54" s="141"/>
      <c r="CA54" s="141"/>
      <c r="CB54" s="141"/>
      <c r="CC54" s="141"/>
      <c r="CD54" s="141"/>
      <c r="CE54" s="141"/>
      <c r="CF54" s="141"/>
      <c r="CG54" s="141"/>
      <c r="CH54" s="141"/>
      <c r="CI54" s="141"/>
      <c r="CJ54" s="141"/>
      <c r="CK54" s="141"/>
      <c r="CL54" s="111"/>
      <c r="CM54" s="111"/>
      <c r="CN54" s="111"/>
      <c r="CO54" s="141"/>
      <c r="CP54" s="141"/>
      <c r="CQ54" s="141"/>
      <c r="CR54" s="141"/>
      <c r="CS54" s="141"/>
      <c r="CT54" s="155"/>
      <c r="CU54" s="165"/>
      <c r="CV54" s="141"/>
      <c r="CW54" s="141"/>
      <c r="CX54" s="141"/>
      <c r="CY54" s="141"/>
      <c r="CZ54" s="141"/>
      <c r="DA54" s="155"/>
      <c r="DB54" s="141"/>
      <c r="DC54" s="155"/>
      <c r="DD54" s="141"/>
    </row>
    <row r="55" spans="1:108">
      <c r="A55" s="174">
        <v>40060</v>
      </c>
      <c r="B55" s="77">
        <v>42.5</v>
      </c>
      <c r="C55" s="77">
        <v>110</v>
      </c>
      <c r="D55" s="141">
        <v>28.3</v>
      </c>
      <c r="E55" s="201">
        <v>19.2</v>
      </c>
      <c r="F55" s="201">
        <v>-11.6</v>
      </c>
      <c r="G55" s="201">
        <v>-8.5</v>
      </c>
      <c r="H55" s="201">
        <f t="shared" si="111"/>
        <v>23.988538930080757</v>
      </c>
      <c r="I55" s="77">
        <v>2.2999999999999998</v>
      </c>
      <c r="J55" s="74" t="s">
        <v>117</v>
      </c>
      <c r="K55" s="77">
        <v>653.1</v>
      </c>
      <c r="L55" s="77">
        <v>153.19999999999999</v>
      </c>
      <c r="M55" s="78">
        <f t="shared" ref="M55:M57" si="117">1/AB55</f>
        <v>7.4471254095918971</v>
      </c>
      <c r="N55" s="77">
        <v>6.5158999999999995E-2</v>
      </c>
      <c r="O55" s="77">
        <v>1.9411999999999999E-2</v>
      </c>
      <c r="P55" s="77">
        <v>9.5200999999999994E-2</v>
      </c>
      <c r="Q55" s="77">
        <v>3.8823999999999997E-2</v>
      </c>
      <c r="R55" s="77">
        <v>2.3852000000000002E-2</v>
      </c>
      <c r="S55" s="77">
        <v>1.4399E-2</v>
      </c>
      <c r="T55" s="77">
        <v>1.2135999999999999E-2</v>
      </c>
      <c r="U55" s="77">
        <v>7.5856999999999999E-3</v>
      </c>
      <c r="V55" s="77">
        <v>7.3137999999999996</v>
      </c>
      <c r="W55" s="77">
        <v>7.6958000000000002</v>
      </c>
      <c r="X55" s="181">
        <v>7.5048000000000004</v>
      </c>
      <c r="Y55" s="77">
        <v>0.19103999999999999</v>
      </c>
      <c r="Z55" s="77">
        <v>0.13391</v>
      </c>
      <c r="AA55" s="77">
        <v>0.13488</v>
      </c>
      <c r="AB55" s="77">
        <v>0.13428000000000001</v>
      </c>
      <c r="AC55" s="77">
        <v>9.6581E-4</v>
      </c>
      <c r="AD55" s="77">
        <v>9.4682000000000002E-2</v>
      </c>
      <c r="AE55" s="77">
        <v>0.14282</v>
      </c>
      <c r="AF55" s="77">
        <v>1.4524E-2</v>
      </c>
      <c r="AG55" s="77">
        <v>0.15137</v>
      </c>
      <c r="AH55" s="77">
        <v>6.3813000000000003E-3</v>
      </c>
      <c r="AI55" s="77">
        <v>120</v>
      </c>
      <c r="AJ55" s="77">
        <v>0.17080000000000001</v>
      </c>
      <c r="AK55" s="77">
        <v>0.18187</v>
      </c>
      <c r="AL55" s="77">
        <v>0.17577999999999999</v>
      </c>
      <c r="AM55" s="77">
        <v>1.1063E-2</v>
      </c>
      <c r="AN55" s="77">
        <v>8.9761999999999995E-2</v>
      </c>
      <c r="AO55" s="77">
        <v>0.19042999999999999</v>
      </c>
      <c r="AP55" s="77">
        <v>2.9467E-2</v>
      </c>
      <c r="AQ55" s="77">
        <v>0.22461</v>
      </c>
      <c r="AR55" s="77">
        <v>1.6927999999999999E-3</v>
      </c>
      <c r="AS55" s="77">
        <v>4.9407000000000001E-3</v>
      </c>
      <c r="AT55" s="77">
        <v>5.1320999999999997E-3</v>
      </c>
      <c r="AU55" s="77">
        <v>2.6313999999999998E-4</v>
      </c>
      <c r="AV55" s="77">
        <v>1.5034E-4</v>
      </c>
      <c r="AW55" s="93">
        <v>4.7899999999999999E-5</v>
      </c>
      <c r="AX55" s="93">
        <v>2.65E-5</v>
      </c>
      <c r="AY55" s="93">
        <v>8.3599999999999999E-5</v>
      </c>
      <c r="AZ55" s="93">
        <v>5.0800000000000002E-5</v>
      </c>
      <c r="BA55" s="93">
        <v>2.3E-5</v>
      </c>
      <c r="BB55" s="93">
        <v>7.4600000000000004E-7</v>
      </c>
      <c r="BC55" s="77">
        <v>1.2473E-2</v>
      </c>
      <c r="BD55" s="77">
        <v>1.5214999999999999E-2</v>
      </c>
      <c r="BE55" s="77">
        <v>2.4900999999999999E-3</v>
      </c>
      <c r="BF55" s="77">
        <v>3.0144999999999998E-3</v>
      </c>
      <c r="BG55" s="77">
        <v>1.7415E-4</v>
      </c>
      <c r="BH55" s="77">
        <v>1.6171E-4</v>
      </c>
      <c r="BI55" s="93">
        <v>6.97E-5</v>
      </c>
      <c r="BJ55" s="93">
        <v>5.9299999999999998E-5</v>
      </c>
      <c r="BK55" s="93">
        <v>5.13E-5</v>
      </c>
      <c r="BL55" s="93">
        <v>5.0599999999999997E-5</v>
      </c>
      <c r="BM55" s="77">
        <v>0.24009</v>
      </c>
      <c r="BN55" s="77">
        <v>7.9641000000000003E-2</v>
      </c>
      <c r="BO55" s="77">
        <v>0.29982999999999999</v>
      </c>
      <c r="BP55" s="77">
        <v>9.1857999999999995E-2</v>
      </c>
      <c r="BQ55" s="77">
        <v>0.19585</v>
      </c>
      <c r="BR55" s="77">
        <v>0.29313</v>
      </c>
      <c r="BS55" s="77">
        <v>0.14706</v>
      </c>
      <c r="BT55" s="77">
        <v>4.4248000000000003E-2</v>
      </c>
      <c r="BU55" s="77">
        <v>0.30375999999999997</v>
      </c>
      <c r="BV55" s="77">
        <v>3.9912999999999998</v>
      </c>
      <c r="BW55" s="77">
        <v>2.9077000000000002</v>
      </c>
      <c r="BX55" s="77">
        <v>1.2259</v>
      </c>
      <c r="BY55" s="77">
        <v>0.52939000000000003</v>
      </c>
      <c r="BZ55" s="77">
        <v>0.08</v>
      </c>
      <c r="CA55" s="77">
        <v>1</v>
      </c>
      <c r="CB55" s="77">
        <v>86.49</v>
      </c>
      <c r="CC55" s="77">
        <v>0.36299999999999999</v>
      </c>
      <c r="CD55" s="77">
        <v>16</v>
      </c>
      <c r="CE55" s="77">
        <v>25</v>
      </c>
      <c r="CF55" s="77">
        <v>0</v>
      </c>
      <c r="CG55" s="77">
        <v>17</v>
      </c>
      <c r="CH55" s="77">
        <v>6</v>
      </c>
      <c r="CI55" s="77">
        <v>8</v>
      </c>
      <c r="CJ55" s="77">
        <v>484.08</v>
      </c>
      <c r="CK55" s="77">
        <v>1</v>
      </c>
      <c r="CL55" s="58">
        <f t="shared" ref="CL55:CL75" si="118">K55/(((CG55*3600)+(CH55*60)+CI55)-((CO55*3600)+(CP55*60)+CQ55))</f>
        <v>1.2329620539928261E-2</v>
      </c>
      <c r="CM55" s="58">
        <v>47.801499999999997</v>
      </c>
      <c r="CN55" s="58">
        <v>106.40992</v>
      </c>
      <c r="CO55" s="77">
        <v>2</v>
      </c>
      <c r="CP55" s="77">
        <v>23</v>
      </c>
      <c r="CQ55" s="77">
        <v>18</v>
      </c>
      <c r="CR55" s="77"/>
      <c r="CS55" s="77"/>
      <c r="CT55" s="74"/>
      <c r="CU55" s="77"/>
      <c r="CV55" s="77"/>
      <c r="CW55" s="77"/>
      <c r="CX55" s="77"/>
      <c r="CY55" s="77"/>
      <c r="CZ55" s="77"/>
      <c r="DA55" s="74"/>
      <c r="DB55" s="77"/>
      <c r="DC55" s="74">
        <v>5.1239999999999997</v>
      </c>
      <c r="DD55" s="77"/>
    </row>
    <row r="56" spans="1:108">
      <c r="A56" s="177">
        <v>40048</v>
      </c>
      <c r="B56" s="141">
        <v>-67.7</v>
      </c>
      <c r="C56" s="141">
        <v>18.3</v>
      </c>
      <c r="D56" s="141">
        <v>34</v>
      </c>
      <c r="E56" s="222">
        <v>-6.9</v>
      </c>
      <c r="F56" s="222">
        <v>5.3</v>
      </c>
      <c r="G56" s="222">
        <v>8.5</v>
      </c>
      <c r="H56" s="201">
        <f t="shared" si="111"/>
        <v>12.163469899662678</v>
      </c>
      <c r="I56" s="141">
        <v>0.75</v>
      </c>
      <c r="J56" s="155" t="s">
        <v>97</v>
      </c>
      <c r="K56" s="141">
        <v>1092.0999999999999</v>
      </c>
      <c r="L56" s="141">
        <v>85.4</v>
      </c>
      <c r="M56" s="159">
        <f t="shared" si="117"/>
        <v>3.1507971516793751</v>
      </c>
      <c r="N56" s="141">
        <v>6.7392999999999995E-2</v>
      </c>
      <c r="O56" s="141">
        <v>1.4342000000000001E-2</v>
      </c>
      <c r="P56" s="141">
        <v>0.12790000000000001</v>
      </c>
      <c r="Q56" s="141">
        <v>2.8684000000000001E-2</v>
      </c>
      <c r="R56" s="141">
        <v>3.9763000000000003E-3</v>
      </c>
      <c r="S56" s="141">
        <v>2.3029999999999999E-3</v>
      </c>
      <c r="T56" s="141">
        <v>3.8279999999999998E-3</v>
      </c>
      <c r="U56" s="141">
        <v>2.1643000000000001E-3</v>
      </c>
      <c r="V56" s="141">
        <v>2.2824</v>
      </c>
      <c r="W56" s="141">
        <v>2.6049000000000002</v>
      </c>
      <c r="X56" s="183">
        <v>2.4436</v>
      </c>
      <c r="Y56" s="141">
        <v>0.16125</v>
      </c>
      <c r="Z56" s="141">
        <v>0.31730999999999998</v>
      </c>
      <c r="AA56" s="141">
        <v>0.31747999999999998</v>
      </c>
      <c r="AB56" s="141">
        <v>0.31738</v>
      </c>
      <c r="AC56" s="141">
        <v>1.75E-4</v>
      </c>
      <c r="AD56" s="141">
        <v>0.24809999999999999</v>
      </c>
      <c r="AE56" s="141">
        <v>0.32471</v>
      </c>
      <c r="AF56" s="141">
        <v>4.3708999999999996E-3</v>
      </c>
      <c r="AG56" s="141">
        <v>0.34667999999999999</v>
      </c>
      <c r="AH56" s="141">
        <v>1.5219999999999999E-3</v>
      </c>
      <c r="AI56" s="141">
        <v>120</v>
      </c>
      <c r="AJ56" s="141">
        <v>0.31630000000000003</v>
      </c>
      <c r="AK56" s="141">
        <v>0.31766</v>
      </c>
      <c r="AL56" s="141">
        <v>0.31738</v>
      </c>
      <c r="AM56" s="141">
        <v>1.3595E-3</v>
      </c>
      <c r="AN56" s="141">
        <v>0.14888999999999999</v>
      </c>
      <c r="AO56" s="141">
        <v>0.32715</v>
      </c>
      <c r="AP56" s="141">
        <v>3.2123999999999998E-3</v>
      </c>
      <c r="AQ56" s="141">
        <v>0.36132999999999998</v>
      </c>
      <c r="AR56" s="141">
        <v>1.1021E-3</v>
      </c>
      <c r="AS56" s="141">
        <v>1.6729E-3</v>
      </c>
      <c r="AT56" s="141">
        <v>1.5158000000000001E-3</v>
      </c>
      <c r="AU56" s="141">
        <v>1.3872999999999999E-3</v>
      </c>
      <c r="AV56" s="141">
        <v>1.3717E-3</v>
      </c>
      <c r="AW56" s="141">
        <v>2.9336999999999999E-4</v>
      </c>
      <c r="AX56" s="141">
        <v>1.0848E-4</v>
      </c>
      <c r="AY56" s="160">
        <v>4.1499999999999999E-5</v>
      </c>
      <c r="AZ56" s="160">
        <v>2.12E-5</v>
      </c>
      <c r="BA56" s="160">
        <v>2.3599999999999999E-6</v>
      </c>
      <c r="BB56" s="160">
        <v>7.8999999999999995E-7</v>
      </c>
      <c r="BC56" s="141">
        <v>2.3530000000000001E-3</v>
      </c>
      <c r="BD56" s="141">
        <v>2.7875999999999999E-3</v>
      </c>
      <c r="BE56" s="141">
        <v>3.9097000000000003E-3</v>
      </c>
      <c r="BF56" s="141">
        <v>2.5899E-3</v>
      </c>
      <c r="BG56" s="141">
        <v>1.5490999999999999E-4</v>
      </c>
      <c r="BH56" s="141">
        <v>1.5093999999999999E-4</v>
      </c>
      <c r="BI56" s="160">
        <v>1.73E-5</v>
      </c>
      <c r="BJ56" s="160">
        <v>2.0599999999999999E-5</v>
      </c>
      <c r="BK56" s="160">
        <v>8.2400000000000007E-6</v>
      </c>
      <c r="BL56" s="160">
        <v>3.7699999999999999E-6</v>
      </c>
      <c r="BM56" s="141">
        <v>0.10287</v>
      </c>
      <c r="BN56" s="141">
        <v>1.7680999999999999E-2</v>
      </c>
      <c r="BO56" s="141">
        <v>7.2798999999999997E-3</v>
      </c>
      <c r="BP56" s="141">
        <v>8.1525999999999994E-3</v>
      </c>
      <c r="BQ56" s="141">
        <v>7.7162999999999997E-3</v>
      </c>
      <c r="BR56" s="141">
        <v>4.6429000000000002E-3</v>
      </c>
      <c r="BS56" s="141">
        <v>6.1713000000000002E-4</v>
      </c>
      <c r="BT56" s="141">
        <v>9.5156000000000004E-2</v>
      </c>
      <c r="BU56" s="141">
        <v>1.8280000000000001E-2</v>
      </c>
      <c r="BV56" s="141">
        <v>32.164000000000001</v>
      </c>
      <c r="BW56" s="141">
        <v>19.977</v>
      </c>
      <c r="BX56" s="141">
        <v>13.332000000000001</v>
      </c>
      <c r="BY56" s="141">
        <v>0.37085000000000001</v>
      </c>
      <c r="BZ56" s="141">
        <v>0.35</v>
      </c>
      <c r="CA56" s="141">
        <v>3</v>
      </c>
      <c r="CB56" s="141">
        <v>84.76</v>
      </c>
      <c r="CC56" s="141">
        <v>0.32800000000000001</v>
      </c>
      <c r="CD56" s="141">
        <v>22</v>
      </c>
      <c r="CE56" s="141">
        <v>0</v>
      </c>
      <c r="CF56" s="141">
        <v>0</v>
      </c>
      <c r="CG56" s="141">
        <v>22</v>
      </c>
      <c r="CH56" s="141">
        <v>31</v>
      </c>
      <c r="CI56" s="141">
        <v>17</v>
      </c>
      <c r="CJ56" s="141">
        <v>380</v>
      </c>
      <c r="CK56" s="141">
        <v>1</v>
      </c>
      <c r="CL56" s="111">
        <f t="shared" si="118"/>
        <v>0.24607931500675978</v>
      </c>
      <c r="CM56" s="111">
        <v>-70.662000000000006</v>
      </c>
      <c r="CN56" s="111">
        <v>-8.3209999999999997</v>
      </c>
      <c r="CO56" s="141">
        <v>21</v>
      </c>
      <c r="CP56" s="141">
        <v>17</v>
      </c>
      <c r="CQ56" s="141">
        <v>19</v>
      </c>
      <c r="CR56" s="141"/>
      <c r="CS56" s="141"/>
      <c r="CT56" s="155"/>
      <c r="CU56" s="141"/>
      <c r="CV56" s="141"/>
      <c r="CW56" s="141"/>
      <c r="CX56" s="141"/>
      <c r="CY56" s="141"/>
      <c r="CZ56" s="141"/>
      <c r="DA56" s="155"/>
      <c r="DB56" s="141"/>
      <c r="DC56" s="155">
        <v>-43.72</v>
      </c>
      <c r="DD56" s="141"/>
    </row>
    <row r="57" spans="1:108">
      <c r="A57" s="177">
        <v>39913</v>
      </c>
      <c r="B57" s="141">
        <v>-44.7</v>
      </c>
      <c r="C57" s="141">
        <v>25.7</v>
      </c>
      <c r="D57" s="141">
        <v>32.4</v>
      </c>
      <c r="E57" s="201">
        <v>-18.899999999999999</v>
      </c>
      <c r="F57" s="201">
        <v>2.6</v>
      </c>
      <c r="G57" s="201">
        <v>0.3</v>
      </c>
      <c r="H57" s="201">
        <f t="shared" si="111"/>
        <v>19.080356390801505</v>
      </c>
      <c r="I57" s="141">
        <v>0.73</v>
      </c>
      <c r="J57" s="155" t="s">
        <v>68</v>
      </c>
      <c r="K57" s="141">
        <v>1788.4</v>
      </c>
      <c r="L57" s="141">
        <v>178.8</v>
      </c>
      <c r="M57" s="159">
        <f t="shared" si="117"/>
        <v>2.1787441718593401</v>
      </c>
      <c r="N57" s="141">
        <v>1.0847000000000001E-2</v>
      </c>
      <c r="O57" s="141">
        <v>7.7831999999999997E-3</v>
      </c>
      <c r="P57" s="141">
        <v>1.6619999999999999E-2</v>
      </c>
      <c r="Q57" s="141">
        <v>1.5566E-2</v>
      </c>
      <c r="R57" s="141">
        <v>2.8100999999999998E-3</v>
      </c>
      <c r="S57" s="141">
        <v>1.6613999999999999E-3</v>
      </c>
      <c r="T57" s="141">
        <v>3.0441999999999999E-3</v>
      </c>
      <c r="U57" s="141">
        <v>1.7397000000000001E-3</v>
      </c>
      <c r="V57" s="141">
        <v>1.8444</v>
      </c>
      <c r="W57" s="141">
        <v>1.9488000000000001</v>
      </c>
      <c r="X57" s="183">
        <v>1.8966000000000001</v>
      </c>
      <c r="Y57" s="141">
        <v>5.2214000000000003E-2</v>
      </c>
      <c r="Z57" s="141">
        <v>0.45689000000000002</v>
      </c>
      <c r="AA57" s="141">
        <v>0.46976000000000001</v>
      </c>
      <c r="AB57" s="141">
        <v>0.45898</v>
      </c>
      <c r="AC57" s="141">
        <v>1.2867E-2</v>
      </c>
      <c r="AD57" s="141">
        <v>8.2047999999999995E-4</v>
      </c>
      <c r="AE57" s="141">
        <v>0.54688000000000003</v>
      </c>
      <c r="AF57" s="160">
        <v>4.8199999999999999E-5</v>
      </c>
      <c r="AG57" s="141">
        <v>0.58594000000000002</v>
      </c>
      <c r="AH57" s="160">
        <v>4.9499999999999997E-5</v>
      </c>
      <c r="AI57" s="141">
        <v>50</v>
      </c>
      <c r="AJ57" s="141">
        <v>0.45102999999999999</v>
      </c>
      <c r="AK57" s="141">
        <v>0.50327</v>
      </c>
      <c r="AL57" s="141">
        <v>0.46875</v>
      </c>
      <c r="AM57" s="141">
        <v>5.2239000000000001E-2</v>
      </c>
      <c r="AN57" s="141">
        <v>1.1922E-3</v>
      </c>
      <c r="AO57" s="141">
        <v>0.56640999999999997</v>
      </c>
      <c r="AP57" s="160">
        <v>9.1100000000000005E-5</v>
      </c>
      <c r="AQ57" s="141">
        <v>0.74219000000000002</v>
      </c>
      <c r="AR57" s="160">
        <v>4.5000000000000003E-5</v>
      </c>
      <c r="AS57" s="160">
        <v>7.7999999999999999E-5</v>
      </c>
      <c r="AT57" s="141">
        <v>1.1044000000000001E-4</v>
      </c>
      <c r="AU57" s="141">
        <v>5.6785000000000004E-3</v>
      </c>
      <c r="AV57" s="141">
        <v>5.0264000000000003E-3</v>
      </c>
      <c r="AW57" s="160">
        <v>7.6500000000000003E-5</v>
      </c>
      <c r="AX57" s="160">
        <v>8.7200000000000005E-5</v>
      </c>
      <c r="AY57" s="160">
        <v>1.8600000000000001E-5</v>
      </c>
      <c r="AZ57" s="160">
        <v>8.1200000000000002E-6</v>
      </c>
      <c r="BA57" s="160">
        <v>4.7400000000000004E-6</v>
      </c>
      <c r="BB57" s="160">
        <v>3.27E-6</v>
      </c>
      <c r="BC57" s="141">
        <v>3.6963000000000002E-4</v>
      </c>
      <c r="BD57" s="141">
        <v>3.3000999999999999E-4</v>
      </c>
      <c r="BE57" s="141">
        <v>5.8623E-3</v>
      </c>
      <c r="BF57" s="141">
        <v>3.6564000000000002E-3</v>
      </c>
      <c r="BG57" s="141">
        <v>1.1289E-4</v>
      </c>
      <c r="BH57" s="141">
        <v>1.5577000000000001E-4</v>
      </c>
      <c r="BI57" s="160">
        <v>3.4100000000000002E-5</v>
      </c>
      <c r="BJ57" s="160">
        <v>2.9899999999999998E-5</v>
      </c>
      <c r="BK57" s="160">
        <v>9.9299999999999998E-6</v>
      </c>
      <c r="BL57" s="160">
        <v>9.5599999999999999E-6</v>
      </c>
      <c r="BM57" s="141">
        <v>1.0908999999999999E-3</v>
      </c>
      <c r="BN57" s="141">
        <v>4.8317999999999999E-4</v>
      </c>
      <c r="BO57" s="141">
        <v>6.8999999999999997E-4</v>
      </c>
      <c r="BP57" s="141">
        <v>8.0343999999999999E-4</v>
      </c>
      <c r="BQ57" s="141">
        <v>7.4671999999999998E-4</v>
      </c>
      <c r="BR57" s="141">
        <v>1.8814E-4</v>
      </c>
      <c r="BS57" s="160">
        <v>8.0199999999999998E-5</v>
      </c>
      <c r="BT57" s="141">
        <v>3.4420000000000002E-4</v>
      </c>
      <c r="BU57" s="141">
        <v>5.1851999999999996E-4</v>
      </c>
      <c r="BV57" s="141">
        <v>5.9143999999999997</v>
      </c>
      <c r="BW57" s="141">
        <v>6.5507999999999997</v>
      </c>
      <c r="BX57" s="141">
        <v>1.4610000000000001</v>
      </c>
      <c r="BY57" s="141">
        <v>0.1769</v>
      </c>
      <c r="BZ57" s="141">
        <v>0.4</v>
      </c>
      <c r="CA57" s="141">
        <v>1.5</v>
      </c>
      <c r="CB57" s="141">
        <v>174.38</v>
      </c>
      <c r="CC57" s="141">
        <v>0.35399999999999998</v>
      </c>
      <c r="CD57" s="141">
        <v>20</v>
      </c>
      <c r="CE57" s="141">
        <v>0</v>
      </c>
      <c r="CF57" s="141">
        <v>0</v>
      </c>
      <c r="CG57" s="141">
        <v>20</v>
      </c>
      <c r="CH57" s="141">
        <v>22</v>
      </c>
      <c r="CI57" s="141">
        <v>29</v>
      </c>
      <c r="CJ57" s="141">
        <v>86.734999999999999</v>
      </c>
      <c r="CK57" s="141">
        <v>1</v>
      </c>
      <c r="CL57" s="111">
        <f t="shared" si="118"/>
        <v>0.29886363636363639</v>
      </c>
      <c r="CM57" s="111">
        <v>-28.621120000000001</v>
      </c>
      <c r="CN57" s="111">
        <v>25.235230000000001</v>
      </c>
      <c r="CO57" s="141">
        <v>18</v>
      </c>
      <c r="CP57" s="141">
        <v>42</v>
      </c>
      <c r="CQ57" s="141">
        <v>45</v>
      </c>
      <c r="CR57" s="141"/>
      <c r="CS57" s="141"/>
      <c r="CT57" s="155"/>
      <c r="CU57" s="141"/>
      <c r="CV57" s="141"/>
      <c r="CW57" s="141"/>
      <c r="CX57" s="141"/>
      <c r="CY57" s="141"/>
      <c r="CZ57" s="141"/>
      <c r="DA57" s="155"/>
      <c r="DB57" s="141"/>
      <c r="DC57" s="155">
        <v>-2.0680000000000001</v>
      </c>
      <c r="DD57" s="141"/>
    </row>
    <row r="58" spans="1:108">
      <c r="A58" s="178">
        <v>39851</v>
      </c>
      <c r="B58" s="95">
        <v>56.6</v>
      </c>
      <c r="C58" s="95">
        <v>69.8</v>
      </c>
      <c r="D58" s="95">
        <v>40</v>
      </c>
      <c r="E58" s="222">
        <v>-2.4</v>
      </c>
      <c r="F58" s="222">
        <v>-1.9</v>
      </c>
      <c r="G58" s="222">
        <v>-15.1</v>
      </c>
      <c r="H58" s="201">
        <f t="shared" si="111"/>
        <v>15.407141201403977</v>
      </c>
      <c r="I58" s="95">
        <v>3.5</v>
      </c>
      <c r="J58" s="96"/>
      <c r="K58" s="95"/>
      <c r="L58" s="95"/>
      <c r="M58" s="76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182">
        <v>3.3722829999999999</v>
      </c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8"/>
      <c r="AY58" s="95"/>
      <c r="AZ58" s="98"/>
      <c r="BA58" s="98"/>
      <c r="BB58" s="98"/>
      <c r="BC58" s="95"/>
      <c r="BD58" s="95"/>
      <c r="BE58" s="95"/>
      <c r="BF58" s="95"/>
      <c r="BG58" s="95"/>
      <c r="BH58" s="95"/>
      <c r="BI58" s="95"/>
      <c r="BJ58" s="95"/>
      <c r="BK58" s="98"/>
      <c r="BL58" s="98"/>
      <c r="BM58" s="95"/>
      <c r="BN58" s="95"/>
      <c r="BO58" s="95"/>
      <c r="BP58" s="95"/>
      <c r="BQ58" s="95"/>
      <c r="BR58" s="95"/>
      <c r="BS58" s="95"/>
      <c r="BT58" s="95"/>
      <c r="BU58" s="95"/>
      <c r="BV58" s="95"/>
      <c r="BW58" s="95"/>
      <c r="BX58" s="95"/>
      <c r="BY58" s="95"/>
      <c r="BZ58" s="95"/>
      <c r="CA58" s="95"/>
      <c r="CB58" s="95"/>
      <c r="CC58" s="95"/>
      <c r="CD58" s="95"/>
      <c r="CE58" s="95"/>
      <c r="CF58" s="95"/>
      <c r="CG58" s="95"/>
      <c r="CH58" s="95"/>
      <c r="CI58" s="95"/>
      <c r="CJ58" s="95"/>
      <c r="CK58" s="95"/>
      <c r="CL58" s="9"/>
      <c r="CM58" s="4"/>
      <c r="CN58" s="4"/>
      <c r="CO58" s="95"/>
      <c r="CP58" s="95"/>
      <c r="CQ58" s="95"/>
      <c r="CR58" s="95"/>
      <c r="CS58" s="95"/>
      <c r="CT58" s="96"/>
      <c r="CU58" s="99"/>
      <c r="CV58" s="95"/>
      <c r="CW58" s="95"/>
      <c r="CX58" s="95"/>
      <c r="CY58" s="95"/>
      <c r="CZ58" s="95"/>
      <c r="DA58" s="96"/>
      <c r="DB58" s="95"/>
      <c r="DC58" s="96"/>
      <c r="DD58" s="95"/>
    </row>
    <row r="59" spans="1:108" s="112" customFormat="1">
      <c r="A59" s="176">
        <v>39773</v>
      </c>
      <c r="B59" s="112">
        <v>53.1</v>
      </c>
      <c r="C59" s="112">
        <v>-109.9</v>
      </c>
      <c r="D59" s="112">
        <v>28.2</v>
      </c>
      <c r="E59" s="201">
        <v>3.9</v>
      </c>
      <c r="F59" s="201">
        <v>-4.0999999999999996</v>
      </c>
      <c r="G59" s="201">
        <v>-11.6</v>
      </c>
      <c r="H59" s="201">
        <f t="shared" si="111"/>
        <v>12.90658746532173</v>
      </c>
      <c r="I59" s="112">
        <v>0.41</v>
      </c>
      <c r="J59" s="118"/>
      <c r="M59" s="159"/>
      <c r="X59" s="183">
        <v>4.0799799999999999</v>
      </c>
      <c r="BA59" s="132"/>
      <c r="CK59" s="118"/>
      <c r="CL59" s="111"/>
      <c r="CS59" s="118"/>
      <c r="CT59" s="118"/>
      <c r="CU59" s="200"/>
      <c r="DA59" s="118"/>
      <c r="DB59" s="201"/>
      <c r="DC59" s="118"/>
    </row>
    <row r="60" spans="1:108" s="112" customFormat="1">
      <c r="A60" s="176">
        <v>39728</v>
      </c>
      <c r="B60" s="112">
        <v>20.9</v>
      </c>
      <c r="C60" s="112">
        <v>31.4</v>
      </c>
      <c r="D60" s="112">
        <v>38.9</v>
      </c>
      <c r="E60" s="201">
        <v>-9</v>
      </c>
      <c r="F60" s="201">
        <v>9</v>
      </c>
      <c r="G60" s="201">
        <v>3.8</v>
      </c>
      <c r="H60" s="201">
        <f t="shared" si="111"/>
        <v>13.283071933856265</v>
      </c>
      <c r="I60" s="112">
        <v>1</v>
      </c>
      <c r="J60" s="118"/>
      <c r="M60" s="159"/>
      <c r="N60" s="167"/>
      <c r="X60" s="183">
        <v>2.9363000000000001</v>
      </c>
      <c r="CK60" s="118"/>
      <c r="CL60" s="111"/>
      <c r="CT60" s="118"/>
      <c r="DA60" s="118"/>
      <c r="DC60" s="118"/>
    </row>
    <row r="61" spans="1:108">
      <c r="A61" s="169">
        <v>39652</v>
      </c>
      <c r="B61" s="1">
        <v>38.6</v>
      </c>
      <c r="C61" s="1">
        <v>68</v>
      </c>
      <c r="D61" s="1">
        <v>31.5</v>
      </c>
      <c r="E61" s="222">
        <v>-7.7</v>
      </c>
      <c r="F61" s="222">
        <v>-8.1999999999999993</v>
      </c>
      <c r="G61" s="222">
        <v>-9.1</v>
      </c>
      <c r="H61" s="201">
        <f t="shared" si="111"/>
        <v>14.468586662144993</v>
      </c>
      <c r="I61" s="1">
        <v>0.36</v>
      </c>
      <c r="J61" s="40"/>
      <c r="K61" s="7"/>
      <c r="L61" s="7"/>
      <c r="M61" s="60"/>
      <c r="N61" s="92"/>
      <c r="O61" s="7"/>
      <c r="P61" s="7"/>
      <c r="Q61" s="7"/>
      <c r="R61" s="7"/>
      <c r="S61" s="7"/>
      <c r="T61" s="7"/>
      <c r="U61" s="7"/>
      <c r="V61" s="7"/>
      <c r="W61" s="7"/>
      <c r="X61" s="181">
        <v>2.7836500000000002</v>
      </c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80"/>
      <c r="AZ61" s="80"/>
      <c r="BA61" s="80"/>
      <c r="BB61" s="80"/>
      <c r="BC61" s="7"/>
      <c r="BD61" s="7"/>
      <c r="BE61" s="7"/>
      <c r="BF61" s="7"/>
      <c r="BG61" s="80"/>
      <c r="BH61" s="80"/>
      <c r="BI61" s="80"/>
      <c r="BJ61" s="80"/>
      <c r="BK61" s="80"/>
      <c r="BL61" s="80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40"/>
      <c r="CL61" s="58"/>
      <c r="CM61" s="7"/>
      <c r="CN61" s="7"/>
      <c r="CO61" s="7"/>
      <c r="CP61" s="7"/>
      <c r="CQ61" s="7"/>
      <c r="CR61" s="7"/>
      <c r="CS61" s="7"/>
      <c r="CT61" s="40"/>
      <c r="CU61" s="7"/>
      <c r="CV61" s="7"/>
      <c r="CW61" s="7"/>
      <c r="CX61" s="7"/>
      <c r="CY61" s="7"/>
      <c r="CZ61" s="7"/>
      <c r="DA61" s="40"/>
      <c r="DB61" s="7"/>
      <c r="DC61" s="40"/>
      <c r="DD61" s="7"/>
    </row>
    <row r="62" spans="1:108">
      <c r="A62" s="176">
        <v>39637</v>
      </c>
      <c r="B62" s="112">
        <v>72.8</v>
      </c>
      <c r="C62" s="112">
        <v>147.30000000000001</v>
      </c>
      <c r="D62" s="112">
        <v>52.2</v>
      </c>
      <c r="E62" s="201">
        <v>-12.9</v>
      </c>
      <c r="F62" s="201">
        <v>1.9</v>
      </c>
      <c r="G62" s="201">
        <v>-17.399999999999999</v>
      </c>
      <c r="H62" s="201">
        <f t="shared" si="111"/>
        <v>21.743504777289239</v>
      </c>
      <c r="I62" s="112">
        <v>0.21</v>
      </c>
      <c r="J62" s="118" t="s">
        <v>53</v>
      </c>
      <c r="K62" s="112">
        <v>2593.6</v>
      </c>
      <c r="L62" s="112">
        <v>317.5</v>
      </c>
      <c r="M62" s="130">
        <f>1/AB62</f>
        <v>3.2</v>
      </c>
      <c r="N62" s="167">
        <v>5.3676000000000001E-3</v>
      </c>
      <c r="O62" s="112">
        <v>2.3395E-3</v>
      </c>
      <c r="P62" s="112">
        <v>7.8111999999999999E-3</v>
      </c>
      <c r="Q62" s="112">
        <v>4.679E-3</v>
      </c>
      <c r="R62" s="112">
        <v>1.1781999999999999E-3</v>
      </c>
      <c r="S62" s="112">
        <v>6.8269000000000001E-4</v>
      </c>
      <c r="T62" s="112">
        <v>1.0311000000000001E-3</v>
      </c>
      <c r="U62" s="112">
        <v>6.1897000000000005E-4</v>
      </c>
      <c r="V62" s="112">
        <v>3.089</v>
      </c>
      <c r="W62" s="112">
        <v>3.4592000000000001</v>
      </c>
      <c r="X62" s="183">
        <v>3.2740999999999998</v>
      </c>
      <c r="Y62" s="112">
        <v>0.18507999999999999</v>
      </c>
      <c r="Z62" s="112">
        <v>0.30842000000000003</v>
      </c>
      <c r="AA62" s="112">
        <v>0.31358000000000003</v>
      </c>
      <c r="AB62" s="112">
        <v>0.3125</v>
      </c>
      <c r="AC62" s="112">
        <v>5.1558999999999997E-3</v>
      </c>
      <c r="AD62" s="112">
        <v>4.4757E-4</v>
      </c>
      <c r="AE62" s="112">
        <v>0.31738</v>
      </c>
      <c r="AF62" s="132">
        <v>6.4900000000000005E-5</v>
      </c>
      <c r="AG62" s="112">
        <v>0.32471</v>
      </c>
      <c r="AH62" s="132">
        <v>4.0599999999999998E-5</v>
      </c>
      <c r="AI62" s="112">
        <v>80</v>
      </c>
      <c r="AJ62" s="112">
        <v>0.28332000000000002</v>
      </c>
      <c r="AK62" s="112">
        <v>0.32495000000000002</v>
      </c>
      <c r="AL62" s="112">
        <v>0.3125</v>
      </c>
      <c r="AM62" s="112">
        <v>4.163E-2</v>
      </c>
      <c r="AN62" s="112">
        <v>4.2634999999999998E-4</v>
      </c>
      <c r="AO62" s="112">
        <v>0.34179999999999999</v>
      </c>
      <c r="AP62" s="132">
        <v>6.0000000000000002E-5</v>
      </c>
      <c r="AQ62" s="112">
        <v>0.43945000000000001</v>
      </c>
      <c r="AR62" s="132">
        <v>1.08E-5</v>
      </c>
      <c r="AS62" s="132">
        <v>6.8200000000000004E-5</v>
      </c>
      <c r="AT62" s="132">
        <v>5.7800000000000002E-5</v>
      </c>
      <c r="AU62" s="112">
        <v>1.6069000000000001E-4</v>
      </c>
      <c r="AV62" s="112">
        <v>1.3969000000000001E-4</v>
      </c>
      <c r="AW62" s="132">
        <v>6.3600000000000001E-6</v>
      </c>
      <c r="AX62" s="132">
        <v>5.13E-6</v>
      </c>
      <c r="AY62" s="132">
        <v>3.5700000000000001E-6</v>
      </c>
      <c r="AZ62" s="132">
        <v>3.32E-6</v>
      </c>
      <c r="BA62" s="132">
        <v>1.7999999999999999E-6</v>
      </c>
      <c r="BB62" s="132">
        <v>1.42E-6</v>
      </c>
      <c r="BC62" s="132">
        <v>6.7700000000000006E-5</v>
      </c>
      <c r="BD62" s="132">
        <v>7.7299999999999995E-5</v>
      </c>
      <c r="BE62" s="112">
        <v>1.5333999999999999E-4</v>
      </c>
      <c r="BF62" s="112">
        <v>1.3838000000000001E-4</v>
      </c>
      <c r="BG62" s="132">
        <v>8.8200000000000003E-6</v>
      </c>
      <c r="BH62" s="132">
        <v>1.8300000000000001E-5</v>
      </c>
      <c r="BI62" s="132">
        <v>3.6899999999999998E-6</v>
      </c>
      <c r="BJ62" s="132">
        <v>2.96E-6</v>
      </c>
      <c r="BK62" s="132">
        <v>1.72E-6</v>
      </c>
      <c r="BL62" s="132">
        <v>1.3599999999999999E-6</v>
      </c>
      <c r="BM62" s="112">
        <v>5.6641999999999999E-4</v>
      </c>
      <c r="BN62" s="112">
        <v>1.0432E-3</v>
      </c>
      <c r="BO62" s="112">
        <v>4.7020999999999999E-4</v>
      </c>
      <c r="BP62" s="112">
        <v>3.7093E-4</v>
      </c>
      <c r="BQ62" s="112">
        <v>4.2056999999999999E-4</v>
      </c>
      <c r="BR62" s="112">
        <v>1.1122E-3</v>
      </c>
      <c r="BS62" s="132">
        <v>7.0199999999999999E-5</v>
      </c>
      <c r="BT62" s="112">
        <v>1.4584999999999999E-4</v>
      </c>
      <c r="BU62" s="112">
        <v>1.5249E-3</v>
      </c>
      <c r="BV62" s="112">
        <v>6.6296999999999997</v>
      </c>
      <c r="BW62" s="112">
        <v>5.5251999999999999</v>
      </c>
      <c r="BX62" s="112">
        <v>1.3468</v>
      </c>
      <c r="BY62" s="112">
        <v>0.23644999999999999</v>
      </c>
      <c r="BZ62" s="112">
        <v>0.3</v>
      </c>
      <c r="CA62" s="112">
        <v>1.2</v>
      </c>
      <c r="CB62" s="112">
        <v>318.95</v>
      </c>
      <c r="CC62" s="112">
        <v>0.35499999999999998</v>
      </c>
      <c r="CD62" s="112">
        <v>17</v>
      </c>
      <c r="CE62" s="112">
        <v>59</v>
      </c>
      <c r="CF62" s="112">
        <v>43</v>
      </c>
      <c r="CG62" s="112">
        <v>18</v>
      </c>
      <c r="CH62" s="112">
        <v>25</v>
      </c>
      <c r="CI62" s="112">
        <v>22</v>
      </c>
      <c r="CJ62" s="112">
        <v>298.25</v>
      </c>
      <c r="CK62" s="118">
        <v>1</v>
      </c>
      <c r="CL62" s="58">
        <f t="shared" si="118"/>
        <v>0.28843416370106761</v>
      </c>
      <c r="CM62" s="112">
        <v>64.875</v>
      </c>
      <c r="CN62" s="112">
        <v>-147.86099999999999</v>
      </c>
      <c r="CO62" s="112">
        <v>15</v>
      </c>
      <c r="CP62" s="112">
        <v>55</v>
      </c>
      <c r="CQ62" s="112">
        <v>30</v>
      </c>
      <c r="CR62" s="112"/>
      <c r="CS62" s="112"/>
      <c r="CT62" s="118"/>
      <c r="CU62" s="112"/>
      <c r="CV62" s="112"/>
      <c r="CW62" s="112"/>
      <c r="CX62" s="112"/>
      <c r="CY62" s="112"/>
      <c r="CZ62" s="112"/>
      <c r="DA62" s="118"/>
      <c r="DB62" s="112"/>
      <c r="DC62" s="118">
        <v>-16.629000000000001</v>
      </c>
      <c r="DD62" s="112"/>
    </row>
    <row r="63" spans="1:108">
      <c r="A63" s="176">
        <v>39630</v>
      </c>
      <c r="B63" s="112">
        <v>37.1</v>
      </c>
      <c r="C63" s="112">
        <v>-115.7</v>
      </c>
      <c r="D63" s="112">
        <v>36.1</v>
      </c>
      <c r="E63" s="222">
        <v>2.8</v>
      </c>
      <c r="F63" s="222">
        <v>1.7</v>
      </c>
      <c r="G63" s="222">
        <v>-9.1999999999999993</v>
      </c>
      <c r="H63" s="201">
        <f t="shared" si="111"/>
        <v>9.7657564991146479</v>
      </c>
      <c r="I63" s="112">
        <v>0.12</v>
      </c>
      <c r="J63" s="118" t="s">
        <v>53</v>
      </c>
      <c r="K63" s="112">
        <v>3737.3</v>
      </c>
      <c r="L63" s="112">
        <v>129.9</v>
      </c>
      <c r="M63" s="130">
        <f>1/AB63</f>
        <v>1.4027409558276873</v>
      </c>
      <c r="N63" s="131">
        <v>2.0171999999999999E-2</v>
      </c>
      <c r="O63" s="112">
        <v>5.9811999999999999E-3</v>
      </c>
      <c r="P63" s="112">
        <v>3.2806000000000002E-2</v>
      </c>
      <c r="Q63" s="112">
        <v>1.1962E-2</v>
      </c>
      <c r="R63" s="112">
        <v>1.4716E-3</v>
      </c>
      <c r="S63" s="112">
        <v>8.7556000000000005E-4</v>
      </c>
      <c r="T63" s="112">
        <v>1.3159999999999999E-3</v>
      </c>
      <c r="U63" s="112">
        <v>7.7558E-4</v>
      </c>
      <c r="V63" s="112">
        <v>1.5633999999999999</v>
      </c>
      <c r="W63" s="112">
        <v>1.8121</v>
      </c>
      <c r="X63" s="183">
        <v>1.6877</v>
      </c>
      <c r="Y63" s="112">
        <v>0.12432</v>
      </c>
      <c r="Z63" s="112">
        <v>0.71226999999999996</v>
      </c>
      <c r="AA63" s="112">
        <v>0.71553999999999995</v>
      </c>
      <c r="AB63" s="112">
        <v>0.71289000000000002</v>
      </c>
      <c r="AC63" s="112">
        <v>3.2783999999999999E-3</v>
      </c>
      <c r="AD63" s="112">
        <v>3.7024999999999997E-4</v>
      </c>
      <c r="AE63" s="112">
        <v>0.74707000000000001</v>
      </c>
      <c r="AF63" s="132">
        <v>9.7799999999999995E-6</v>
      </c>
      <c r="AG63" s="112">
        <v>0.79101999999999995</v>
      </c>
      <c r="AH63" s="132">
        <v>7.8900000000000007E-6</v>
      </c>
      <c r="AI63" s="112">
        <v>80</v>
      </c>
      <c r="AJ63" s="112">
        <v>0.71252000000000004</v>
      </c>
      <c r="AK63" s="112">
        <v>0.71323000000000003</v>
      </c>
      <c r="AL63" s="112">
        <v>0.71289000000000002</v>
      </c>
      <c r="AM63" s="112">
        <v>7.1057E-4</v>
      </c>
      <c r="AN63" s="112">
        <v>8.5364000000000002E-4</v>
      </c>
      <c r="AO63" s="112">
        <v>1.1328</v>
      </c>
      <c r="AP63" s="132">
        <v>2.2000000000000001E-6</v>
      </c>
      <c r="AQ63" s="112">
        <v>1.3281000000000001</v>
      </c>
      <c r="AR63" s="132">
        <v>2.0099999999999998E-6</v>
      </c>
      <c r="AS63" s="132">
        <v>8.3899999999999993E-6</v>
      </c>
      <c r="AT63" s="132">
        <v>7.7300000000000005E-6</v>
      </c>
      <c r="AU63" s="112">
        <v>4.2533000000000002E-4</v>
      </c>
      <c r="AV63" s="112">
        <v>3.5707000000000002E-4</v>
      </c>
      <c r="AW63" s="132">
        <v>2.05E-5</v>
      </c>
      <c r="AX63" s="132">
        <v>2.1299999999999999E-5</v>
      </c>
      <c r="AY63" s="132">
        <v>8.1899999999999995E-6</v>
      </c>
      <c r="AZ63" s="132">
        <v>6.8000000000000001E-6</v>
      </c>
      <c r="BA63" s="132">
        <v>4.4900000000000002E-6</v>
      </c>
      <c r="BB63" s="132">
        <v>3.4599999999999999E-6</v>
      </c>
      <c r="BC63" s="132">
        <v>2.57E-6</v>
      </c>
      <c r="BD63" s="132">
        <v>2.52E-6</v>
      </c>
      <c r="BE63" s="112">
        <v>2.0462E-4</v>
      </c>
      <c r="BF63" s="112">
        <v>1.4912000000000001E-4</v>
      </c>
      <c r="BG63" s="132">
        <v>2.4000000000000001E-5</v>
      </c>
      <c r="BH63" s="132">
        <v>2.44E-5</v>
      </c>
      <c r="BI63" s="132">
        <v>1.04E-5</v>
      </c>
      <c r="BJ63" s="132">
        <v>9.2299999999999997E-6</v>
      </c>
      <c r="BK63" s="132">
        <v>7.4900000000000003E-6</v>
      </c>
      <c r="BL63" s="132">
        <v>9.0000000000000002E-6</v>
      </c>
      <c r="BM63" s="112">
        <v>1.3244999999999999E-3</v>
      </c>
      <c r="BN63" s="112">
        <v>1.2911000000000001E-3</v>
      </c>
      <c r="BO63" s="112">
        <v>4.0702000000000002E-4</v>
      </c>
      <c r="BP63" s="112">
        <v>3.2456999999999999E-4</v>
      </c>
      <c r="BQ63" s="112">
        <v>3.658E-4</v>
      </c>
      <c r="BR63" s="112">
        <v>1.1754000000000001E-3</v>
      </c>
      <c r="BS63" s="132">
        <v>5.8300000000000001E-5</v>
      </c>
      <c r="BT63" s="112">
        <v>9.5870000000000005E-4</v>
      </c>
      <c r="BU63" s="112">
        <v>1.7459999999999999E-3</v>
      </c>
      <c r="BV63" s="112">
        <v>22.292000000000002</v>
      </c>
      <c r="BW63" s="112">
        <v>15.555999999999999</v>
      </c>
      <c r="BX63" s="112">
        <v>3.6208999999999998</v>
      </c>
      <c r="BY63" s="112">
        <v>0.28771999999999998</v>
      </c>
      <c r="BZ63" s="112">
        <v>0.4</v>
      </c>
      <c r="CA63" s="112">
        <v>3</v>
      </c>
      <c r="CB63" s="112">
        <v>141.16999999999999</v>
      </c>
      <c r="CC63" s="112">
        <v>0.34300000000000003</v>
      </c>
      <c r="CD63" s="112">
        <v>21</v>
      </c>
      <c r="CE63" s="112">
        <v>0</v>
      </c>
      <c r="CF63" s="112">
        <v>4</v>
      </c>
      <c r="CG63" s="112">
        <v>21</v>
      </c>
      <c r="CH63" s="112">
        <v>22</v>
      </c>
      <c r="CI63" s="112">
        <v>51</v>
      </c>
      <c r="CJ63" s="112">
        <v>150.65</v>
      </c>
      <c r="CK63" s="118">
        <v>1</v>
      </c>
      <c r="CL63" s="111">
        <f t="shared" si="118"/>
        <v>0.27990563211503894</v>
      </c>
      <c r="CM63" s="112">
        <v>64.875</v>
      </c>
      <c r="CN63" s="112">
        <v>-147.86099999999999</v>
      </c>
      <c r="CO63" s="112">
        <v>17</v>
      </c>
      <c r="CP63" s="112">
        <v>40</v>
      </c>
      <c r="CQ63" s="112">
        <v>19</v>
      </c>
      <c r="CR63" s="112"/>
      <c r="CS63" s="112"/>
      <c r="CT63" s="118"/>
      <c r="CU63" s="112"/>
      <c r="CV63" s="112"/>
      <c r="CW63" s="112"/>
      <c r="CX63" s="112"/>
      <c r="CY63" s="112"/>
      <c r="CZ63" s="112"/>
      <c r="DA63" s="118"/>
      <c r="DB63" s="112"/>
      <c r="DC63" s="118">
        <v>16.917999999999999</v>
      </c>
      <c r="DD63" s="112"/>
    </row>
    <row r="64" spans="1:108">
      <c r="A64" s="176">
        <v>39626</v>
      </c>
      <c r="B64" s="112">
        <v>-26.9</v>
      </c>
      <c r="C64" s="112">
        <v>-17.7</v>
      </c>
      <c r="D64" s="112">
        <v>33.700000000000003</v>
      </c>
      <c r="E64" s="201">
        <v>-17.899999999999999</v>
      </c>
      <c r="F64" s="201">
        <v>13</v>
      </c>
      <c r="G64" s="201">
        <v>6.6</v>
      </c>
      <c r="H64" s="201">
        <f t="shared" si="111"/>
        <v>23.086143029964965</v>
      </c>
      <c r="I64" s="112">
        <v>0.49</v>
      </c>
      <c r="J64" s="118" t="s">
        <v>105</v>
      </c>
      <c r="K64" s="112">
        <v>1240.4000000000001</v>
      </c>
      <c r="L64" s="112">
        <v>334.5</v>
      </c>
      <c r="M64" s="130">
        <f>1/AB64</f>
        <v>2.1168053174149573</v>
      </c>
      <c r="N64" s="131">
        <v>0.2374</v>
      </c>
      <c r="O64" s="112">
        <v>4.9768E-2</v>
      </c>
      <c r="P64" s="112">
        <v>0.40532000000000001</v>
      </c>
      <c r="Q64" s="112">
        <v>9.9534999999999998E-2</v>
      </c>
      <c r="R64" s="112">
        <v>1.5706999999999999E-2</v>
      </c>
      <c r="S64" s="112">
        <v>9.1801000000000001E-3</v>
      </c>
      <c r="T64" s="112">
        <v>1.7416000000000001E-2</v>
      </c>
      <c r="U64" s="112">
        <v>1.0343E-2</v>
      </c>
      <c r="V64" s="112">
        <v>2.9561999999999999</v>
      </c>
      <c r="W64" s="112">
        <v>2.5190999999999999</v>
      </c>
      <c r="X64" s="183">
        <v>2.7376999999999998</v>
      </c>
      <c r="Y64" s="112">
        <v>0.21854000000000001</v>
      </c>
      <c r="Z64" s="112">
        <v>0.47184999999999999</v>
      </c>
      <c r="AA64" s="112">
        <v>0.47250999999999999</v>
      </c>
      <c r="AB64" s="112">
        <v>0.47241</v>
      </c>
      <c r="AC64" s="112">
        <v>6.5538E-4</v>
      </c>
      <c r="AD64" s="112">
        <v>0.11838</v>
      </c>
      <c r="AE64" s="112">
        <v>0.48096</v>
      </c>
      <c r="AF64" s="112">
        <v>8.3827999999999995E-4</v>
      </c>
      <c r="AG64" s="112">
        <v>0.48827999999999999</v>
      </c>
      <c r="AH64" s="112">
        <v>3.0385999999999998E-3</v>
      </c>
      <c r="AI64" s="112">
        <v>80</v>
      </c>
      <c r="AJ64" s="112">
        <v>0.51634999999999998</v>
      </c>
      <c r="AK64" s="112">
        <v>0.51810999999999996</v>
      </c>
      <c r="AL64" s="112">
        <v>0.51758000000000004</v>
      </c>
      <c r="AM64" s="112">
        <v>1.758E-3</v>
      </c>
      <c r="AN64" s="112">
        <v>0.17125000000000001</v>
      </c>
      <c r="AO64" s="112">
        <v>0.72265999999999997</v>
      </c>
      <c r="AP64" s="112">
        <v>1.0959999999999999E-4</v>
      </c>
      <c r="AQ64" s="112">
        <v>0.95703000000000005</v>
      </c>
      <c r="AR64" s="112">
        <v>1.0980999999999999E-4</v>
      </c>
      <c r="AS64" s="112">
        <v>1.0663000000000001E-3</v>
      </c>
      <c r="AT64" s="112">
        <v>1.0640999999999999E-3</v>
      </c>
      <c r="AU64" s="112">
        <v>2.6245999999999998E-2</v>
      </c>
      <c r="AV64" s="112">
        <v>2.29E-2</v>
      </c>
      <c r="AW64" s="112">
        <v>9.6984999999999997E-4</v>
      </c>
      <c r="AX64" s="112">
        <v>1.7312E-4</v>
      </c>
      <c r="AY64" s="112">
        <v>5.4177000000000001E-4</v>
      </c>
      <c r="AZ64" s="112">
        <v>3.2071999999999998E-4</v>
      </c>
      <c r="BA64" s="132">
        <v>8.5500000000000005E-5</v>
      </c>
      <c r="BB64" s="132">
        <v>7.9699999999999999E-5</v>
      </c>
      <c r="BC64" s="112">
        <v>1.0399999999999999E-3</v>
      </c>
      <c r="BD64" s="112">
        <v>1.2071E-3</v>
      </c>
      <c r="BE64" s="112">
        <v>3.6478999999999998E-2</v>
      </c>
      <c r="BF64" s="112">
        <v>3.5588000000000002E-2</v>
      </c>
      <c r="BG64" s="112">
        <v>1.5642E-3</v>
      </c>
      <c r="BH64" s="112">
        <v>1.5296000000000001E-3</v>
      </c>
      <c r="BI64" s="112">
        <v>4.7748000000000002E-4</v>
      </c>
      <c r="BJ64" s="112">
        <v>6.5036E-4</v>
      </c>
      <c r="BK64" s="112">
        <v>1.3846E-4</v>
      </c>
      <c r="BL64" s="112">
        <v>1.0881E-4</v>
      </c>
      <c r="BM64" s="112">
        <v>0.63897999999999999</v>
      </c>
      <c r="BN64" s="112">
        <v>0.27804000000000001</v>
      </c>
      <c r="BO64" s="112">
        <v>0.12684999999999999</v>
      </c>
      <c r="BP64" s="112">
        <v>0.14305999999999999</v>
      </c>
      <c r="BQ64" s="112">
        <v>0.13494999999999999</v>
      </c>
      <c r="BR64" s="112">
        <v>0.11252</v>
      </c>
      <c r="BS64" s="112">
        <v>1.1467E-2</v>
      </c>
      <c r="BT64" s="112">
        <v>0.50402999999999998</v>
      </c>
      <c r="BU64" s="112">
        <v>0.29993999999999998</v>
      </c>
      <c r="BV64" s="112">
        <v>25.806000000000001</v>
      </c>
      <c r="BW64" s="112">
        <v>16.36</v>
      </c>
      <c r="BX64" s="112">
        <v>4.7347999999999999</v>
      </c>
      <c r="BY64" s="112">
        <v>0.44224999999999998</v>
      </c>
      <c r="BZ64" s="112">
        <v>0.3</v>
      </c>
      <c r="CA64" s="112">
        <v>1.5</v>
      </c>
      <c r="CB64" s="112">
        <v>338.8</v>
      </c>
      <c r="CC64" s="112">
        <v>0.36599999999999999</v>
      </c>
      <c r="CD64" s="112">
        <v>2</v>
      </c>
      <c r="CE64" s="112">
        <v>45</v>
      </c>
      <c r="CF64" s="112">
        <v>51</v>
      </c>
      <c r="CG64" s="112">
        <v>3</v>
      </c>
      <c r="CH64" s="112">
        <v>4</v>
      </c>
      <c r="CI64" s="112">
        <v>7</v>
      </c>
      <c r="CJ64" s="112">
        <v>449.41</v>
      </c>
      <c r="CK64" s="118">
        <v>1</v>
      </c>
      <c r="CL64" s="111">
        <f t="shared" si="118"/>
        <v>0.3295430393198725</v>
      </c>
      <c r="CM64" s="112">
        <v>-37.089950000000002</v>
      </c>
      <c r="CN64" s="112">
        <v>-12.33192</v>
      </c>
      <c r="CO64" s="112">
        <v>2</v>
      </c>
      <c r="CP64" s="112">
        <v>1</v>
      </c>
      <c r="CQ64" s="112">
        <v>23</v>
      </c>
      <c r="CR64" s="112"/>
      <c r="CS64" s="112"/>
      <c r="CT64" s="118"/>
      <c r="CU64" s="112"/>
      <c r="CV64" s="112"/>
      <c r="CW64" s="112"/>
      <c r="CX64" s="112"/>
      <c r="CY64" s="112"/>
      <c r="CZ64" s="112"/>
      <c r="DA64" s="118"/>
      <c r="DB64" s="112"/>
      <c r="DC64" s="118">
        <v>33.286000000000001</v>
      </c>
      <c r="DD64" s="112"/>
    </row>
    <row r="65" spans="1:108">
      <c r="A65" s="176">
        <v>39495</v>
      </c>
      <c r="B65" s="112">
        <v>74.900000000000006</v>
      </c>
      <c r="C65" s="112">
        <v>-73.400000000000006</v>
      </c>
      <c r="D65" s="112">
        <v>40.4</v>
      </c>
      <c r="E65" s="222">
        <v>-5.8</v>
      </c>
      <c r="F65" s="222">
        <v>-10.7</v>
      </c>
      <c r="G65" s="222">
        <v>-6.7</v>
      </c>
      <c r="H65" s="201">
        <f t="shared" si="111"/>
        <v>13.893163786553442</v>
      </c>
      <c r="I65" s="112">
        <v>0.33</v>
      </c>
      <c r="J65" s="118" t="s">
        <v>63</v>
      </c>
      <c r="K65" s="112">
        <v>334.4</v>
      </c>
      <c r="L65" s="112">
        <v>200.9</v>
      </c>
      <c r="M65" s="130">
        <f>1/AB65</f>
        <v>3.1752079761224361</v>
      </c>
      <c r="N65" s="131">
        <v>8.5189000000000001E-2</v>
      </c>
      <c r="O65" s="112">
        <v>1.2285000000000001E-2</v>
      </c>
      <c r="P65" s="112">
        <v>0.10609</v>
      </c>
      <c r="Q65" s="112">
        <v>2.4570000000000002E-2</v>
      </c>
      <c r="R65" s="112">
        <v>1.0286E-2</v>
      </c>
      <c r="S65" s="112">
        <v>6.0894E-3</v>
      </c>
      <c r="T65" s="112">
        <v>9.8927000000000008E-3</v>
      </c>
      <c r="U65" s="112">
        <v>5.7714000000000003E-3</v>
      </c>
      <c r="V65" s="112">
        <v>2.6871999999999998</v>
      </c>
      <c r="W65" s="112">
        <v>3.4131</v>
      </c>
      <c r="X65" s="183">
        <v>3.0501999999999998</v>
      </c>
      <c r="Y65" s="112">
        <v>0.36293999999999998</v>
      </c>
      <c r="Z65" s="112">
        <v>0.31341000000000002</v>
      </c>
      <c r="AA65" s="112" t="s">
        <v>42</v>
      </c>
      <c r="AB65" s="112">
        <v>0.31494</v>
      </c>
      <c r="AC65" s="112" t="s">
        <v>42</v>
      </c>
      <c r="AD65" s="112">
        <v>3.7067999999999997E-2</v>
      </c>
      <c r="AE65" s="112">
        <v>0.31981999999999999</v>
      </c>
      <c r="AF65" s="112">
        <v>1.7849999999999999E-3</v>
      </c>
      <c r="AG65" s="112">
        <v>0.32471</v>
      </c>
      <c r="AH65" s="112">
        <v>4.1999000000000003E-3</v>
      </c>
      <c r="AI65" s="112">
        <v>60</v>
      </c>
      <c r="AJ65" s="112">
        <v>0.30342999999999998</v>
      </c>
      <c r="AK65" s="112">
        <v>0.31688</v>
      </c>
      <c r="AL65" s="112">
        <v>0.3125</v>
      </c>
      <c r="AM65" s="112">
        <v>1.3445E-2</v>
      </c>
      <c r="AN65" s="112">
        <v>0.10251</v>
      </c>
      <c r="AO65" s="112">
        <v>0.39062999999999998</v>
      </c>
      <c r="AP65" s="112">
        <v>2.8985999999999999E-3</v>
      </c>
      <c r="AQ65" s="112">
        <v>0.46875</v>
      </c>
      <c r="AR65" s="112">
        <v>6.5295999999999996E-4</v>
      </c>
      <c r="AS65" s="112">
        <v>3.8925000000000001E-3</v>
      </c>
      <c r="AT65" s="112">
        <v>2.7644000000000002E-3</v>
      </c>
      <c r="AU65" s="112">
        <v>1.098E-2</v>
      </c>
      <c r="AV65" s="112">
        <v>7.0264999999999998E-3</v>
      </c>
      <c r="AW65" s="112">
        <v>4.6383999999999998E-4</v>
      </c>
      <c r="AX65" s="112">
        <v>5.1646000000000005E-4</v>
      </c>
      <c r="AY65" s="112">
        <v>2.1259999999999999E-4</v>
      </c>
      <c r="AZ65" s="112">
        <v>3.1209E-4</v>
      </c>
      <c r="BA65" s="132">
        <v>4.8099999999999997E-5</v>
      </c>
      <c r="BB65" s="132">
        <v>6.9499999999999995E-5</v>
      </c>
      <c r="BC65" s="112">
        <v>9.0474000000000006E-3</v>
      </c>
      <c r="BD65" s="112">
        <v>8.3198000000000005E-3</v>
      </c>
      <c r="BE65" s="112">
        <v>1.3299999999999999E-2</v>
      </c>
      <c r="BF65" s="112">
        <v>7.3228E-3</v>
      </c>
      <c r="BG65" s="112">
        <v>6.1373000000000005E-4</v>
      </c>
      <c r="BH65" s="112">
        <v>3.7923999999999998E-4</v>
      </c>
      <c r="BI65" s="112">
        <v>4.7029999999999999E-4</v>
      </c>
      <c r="BJ65" s="112">
        <v>5.4982000000000002E-4</v>
      </c>
      <c r="BK65" s="112">
        <v>1.3668E-4</v>
      </c>
      <c r="BL65" s="112">
        <v>1.8694E-4</v>
      </c>
      <c r="BM65" s="112">
        <v>7.7093999999999996E-2</v>
      </c>
      <c r="BN65" s="112">
        <v>8.4624999999999995E-3</v>
      </c>
      <c r="BO65" s="112">
        <v>3.2823999999999999E-2</v>
      </c>
      <c r="BP65" s="112">
        <v>3.0391000000000001E-2</v>
      </c>
      <c r="BQ65" s="112">
        <v>3.1607000000000003E-2</v>
      </c>
      <c r="BR65" s="112">
        <v>6.9725000000000004E-3</v>
      </c>
      <c r="BS65" s="112">
        <v>1.7206999999999999E-3</v>
      </c>
      <c r="BT65" s="112">
        <v>4.5485999999999999E-2</v>
      </c>
      <c r="BU65" s="112">
        <v>1.0965000000000001E-2</v>
      </c>
      <c r="BV65" s="112">
        <v>10.314</v>
      </c>
      <c r="BW65" s="112">
        <v>6.5567000000000002</v>
      </c>
      <c r="BX65" s="112">
        <v>2.4390999999999998</v>
      </c>
      <c r="BY65" s="112">
        <v>0.12429</v>
      </c>
      <c r="BZ65" s="112">
        <v>0.3</v>
      </c>
      <c r="CA65" s="112">
        <v>2.5</v>
      </c>
      <c r="CB65" s="112">
        <v>190.95</v>
      </c>
      <c r="CC65" s="112">
        <v>0.35</v>
      </c>
      <c r="CD65" s="112">
        <v>12</v>
      </c>
      <c r="CE65" s="112">
        <v>9</v>
      </c>
      <c r="CF65" s="112">
        <v>0</v>
      </c>
      <c r="CG65" s="112">
        <v>12</v>
      </c>
      <c r="CH65" s="112">
        <v>40</v>
      </c>
      <c r="CI65" s="112">
        <v>1</v>
      </c>
      <c r="CJ65" s="112">
        <v>286.63</v>
      </c>
      <c r="CK65" s="118">
        <v>1</v>
      </c>
      <c r="CL65" s="111">
        <f t="shared" si="118"/>
        <v>0.26859437751004012</v>
      </c>
      <c r="CM65" s="112">
        <v>77.475999999999999</v>
      </c>
      <c r="CN65" s="112">
        <v>-69.287999999999997</v>
      </c>
      <c r="CO65" s="112">
        <v>12</v>
      </c>
      <c r="CP65" s="112">
        <v>19</v>
      </c>
      <c r="CQ65" s="112">
        <v>16</v>
      </c>
      <c r="CR65" s="112"/>
      <c r="CS65" s="112"/>
      <c r="CT65" s="118"/>
      <c r="CU65" s="112"/>
      <c r="CV65" s="112"/>
      <c r="CW65" s="112"/>
      <c r="CX65" s="112"/>
      <c r="CY65" s="112"/>
      <c r="CZ65" s="112"/>
      <c r="DA65" s="118"/>
      <c r="DB65" s="112"/>
      <c r="DC65" s="118">
        <v>-64.534000000000006</v>
      </c>
      <c r="DD65" s="112"/>
    </row>
    <row r="66" spans="1:108">
      <c r="A66" s="176">
        <v>39456</v>
      </c>
      <c r="B66" s="112">
        <v>-66.8</v>
      </c>
      <c r="C66" s="112">
        <v>-67.3</v>
      </c>
      <c r="D66" s="112">
        <v>31.5</v>
      </c>
      <c r="E66" s="201">
        <v>4.3</v>
      </c>
      <c r="F66" s="201">
        <v>5.7</v>
      </c>
      <c r="G66" s="201">
        <v>9.1</v>
      </c>
      <c r="H66" s="201">
        <f t="shared" si="111"/>
        <v>11.56676272774712</v>
      </c>
      <c r="I66" s="112">
        <v>0.14000000000000001</v>
      </c>
      <c r="J66" s="118" t="s">
        <v>106</v>
      </c>
      <c r="K66" s="112">
        <v>1358.7</v>
      </c>
      <c r="L66" s="112">
        <v>180</v>
      </c>
      <c r="M66" s="130">
        <f>1/AB66</f>
        <v>1.6482882526496234</v>
      </c>
      <c r="N66" s="131">
        <v>0.14212</v>
      </c>
      <c r="O66" s="112">
        <v>1.7281999999999999E-2</v>
      </c>
      <c r="P66" s="112">
        <v>0.18969</v>
      </c>
      <c r="Q66" s="112">
        <v>3.4563000000000003E-2</v>
      </c>
      <c r="R66" s="112">
        <v>9.7377000000000002E-3</v>
      </c>
      <c r="S66" s="112">
        <v>5.7000999999999996E-3</v>
      </c>
      <c r="T66" s="112">
        <v>1.0048E-2</v>
      </c>
      <c r="U66" s="112">
        <v>5.8954999999999997E-3</v>
      </c>
      <c r="V66" s="112">
        <v>1.7845</v>
      </c>
      <c r="W66" s="112">
        <v>1.5587</v>
      </c>
      <c r="X66" s="183">
        <v>1.6716</v>
      </c>
      <c r="Y66" s="112">
        <v>0.1129</v>
      </c>
      <c r="Z66" s="112">
        <v>0.60648000000000002</v>
      </c>
      <c r="AA66" s="112">
        <v>0.60682999999999998</v>
      </c>
      <c r="AB66" s="112">
        <v>0.60668999999999995</v>
      </c>
      <c r="AC66" s="112">
        <v>3.4342999999999998E-4</v>
      </c>
      <c r="AD66" s="112">
        <v>0.10216</v>
      </c>
      <c r="AE66" s="112">
        <v>0.62134</v>
      </c>
      <c r="AF66" s="112">
        <v>7.2143000000000001E-4</v>
      </c>
      <c r="AG66" s="112">
        <v>0.64209000000000005</v>
      </c>
      <c r="AH66" s="112">
        <v>1.9951000000000001E-3</v>
      </c>
      <c r="AI66" s="112">
        <v>80</v>
      </c>
      <c r="AJ66" s="112">
        <v>0.56340000000000001</v>
      </c>
      <c r="AK66" s="112">
        <v>0.56799999999999995</v>
      </c>
      <c r="AL66" s="112">
        <v>0.56640999999999997</v>
      </c>
      <c r="AM66" s="112">
        <v>4.5970000000000004E-3</v>
      </c>
      <c r="AN66" s="112">
        <v>8.2945000000000005E-2</v>
      </c>
      <c r="AO66" s="112">
        <v>0.625</v>
      </c>
      <c r="AP66" s="112">
        <v>1.6398999999999999E-3</v>
      </c>
      <c r="AQ66" s="112">
        <v>1.3965000000000001</v>
      </c>
      <c r="AR66" s="132">
        <v>5.8799999999999999E-5</v>
      </c>
      <c r="AS66" s="112">
        <v>1.8138E-3</v>
      </c>
      <c r="AT66" s="112">
        <v>1.3343999999999999E-3</v>
      </c>
      <c r="AU66" s="112">
        <v>6.3999E-2</v>
      </c>
      <c r="AV66" s="112">
        <v>1.8164E-2</v>
      </c>
      <c r="AW66" s="112">
        <v>2.7645E-3</v>
      </c>
      <c r="AX66" s="112">
        <v>1.206E-3</v>
      </c>
      <c r="AY66" s="112">
        <v>3.9453999999999997E-4</v>
      </c>
      <c r="AZ66" s="112">
        <v>3.1034999999999998E-4</v>
      </c>
      <c r="BA66" s="112">
        <v>1.9249E-4</v>
      </c>
      <c r="BB66" s="112">
        <v>1.7490999999999999E-4</v>
      </c>
      <c r="BC66" s="112">
        <v>2.1132999999999998E-3</v>
      </c>
      <c r="BD66" s="112">
        <v>3.0636999999999999E-3</v>
      </c>
      <c r="BE66" s="112">
        <v>0.10543</v>
      </c>
      <c r="BF66" s="112">
        <v>0.15523000000000001</v>
      </c>
      <c r="BG66" s="112">
        <v>1.8813E-3</v>
      </c>
      <c r="BH66" s="112">
        <v>2.0449999999999999E-3</v>
      </c>
      <c r="BI66" s="112">
        <v>3.7107999999999998E-4</v>
      </c>
      <c r="BJ66" s="112">
        <v>3.3309000000000002E-4</v>
      </c>
      <c r="BK66" s="112">
        <v>1.9521999999999999E-4</v>
      </c>
      <c r="BL66" s="112">
        <v>1.7117E-4</v>
      </c>
      <c r="BM66" s="112">
        <v>0.27156000000000002</v>
      </c>
      <c r="BN66" s="112">
        <v>4.1896999999999997E-2</v>
      </c>
      <c r="BO66" s="112">
        <v>5.8254E-2</v>
      </c>
      <c r="BP66" s="112">
        <v>6.4753000000000005E-2</v>
      </c>
      <c r="BQ66" s="112">
        <v>6.1503000000000002E-2</v>
      </c>
      <c r="BR66" s="112">
        <v>5.0084999999999999E-3</v>
      </c>
      <c r="BS66" s="112">
        <v>4.5956E-3</v>
      </c>
      <c r="BT66" s="112">
        <v>0.21006</v>
      </c>
      <c r="BU66" s="112">
        <v>4.2195999999999997E-2</v>
      </c>
      <c r="BV66" s="112">
        <v>19.48</v>
      </c>
      <c r="BW66" s="112">
        <v>11.943</v>
      </c>
      <c r="BX66" s="112">
        <v>4.4154</v>
      </c>
      <c r="BY66" s="112">
        <v>0.1913</v>
      </c>
      <c r="BZ66" s="112">
        <v>0.5</v>
      </c>
      <c r="CA66" s="112">
        <v>5</v>
      </c>
      <c r="CB66" s="112">
        <v>176.57</v>
      </c>
      <c r="CC66" s="112">
        <v>0.34899999999999998</v>
      </c>
      <c r="CD66" s="112">
        <v>4</v>
      </c>
      <c r="CE66" s="112">
        <v>45</v>
      </c>
      <c r="CF66" s="112">
        <v>0</v>
      </c>
      <c r="CG66" s="112">
        <v>5</v>
      </c>
      <c r="CH66" s="112">
        <v>3</v>
      </c>
      <c r="CI66" s="112">
        <v>59</v>
      </c>
      <c r="CJ66" s="112">
        <v>563.66999999999996</v>
      </c>
      <c r="CK66" s="118">
        <v>3</v>
      </c>
      <c r="CL66" s="111">
        <f t="shared" si="118"/>
        <v>0.32014608859566446</v>
      </c>
      <c r="CM66" s="112">
        <v>-54.580570000000002</v>
      </c>
      <c r="CN66" s="112">
        <v>-67.309229999999999</v>
      </c>
      <c r="CO66" s="112">
        <v>3</v>
      </c>
      <c r="CP66" s="112">
        <v>53</v>
      </c>
      <c r="CQ66" s="112">
        <v>15</v>
      </c>
      <c r="CR66" s="112"/>
      <c r="CS66" s="112"/>
      <c r="CT66" s="118"/>
      <c r="CU66" s="112"/>
      <c r="CV66" s="112"/>
      <c r="CW66" s="112"/>
      <c r="CX66" s="112"/>
      <c r="CY66" s="112"/>
      <c r="CZ66" s="112"/>
      <c r="DA66" s="118"/>
      <c r="DB66" s="112"/>
      <c r="DC66" s="118">
        <v>-1.5009999999999999</v>
      </c>
      <c r="DD66" s="112"/>
    </row>
    <row r="67" spans="1:108">
      <c r="A67" s="169">
        <v>39367</v>
      </c>
      <c r="B67" s="1">
        <v>88.5</v>
      </c>
      <c r="C67" s="1">
        <v>116.6</v>
      </c>
      <c r="D67" s="38">
        <v>37</v>
      </c>
      <c r="E67" s="222">
        <v>-4.5</v>
      </c>
      <c r="F67" s="222">
        <v>-14.1</v>
      </c>
      <c r="G67" s="222">
        <v>-10.9</v>
      </c>
      <c r="H67" s="201">
        <f t="shared" ref="H67:H77" si="119">(E67^2+F67^2+G67^2)^0.5</f>
        <v>18.381240436923729</v>
      </c>
      <c r="I67" s="1">
        <v>0.11</v>
      </c>
      <c r="J67" s="40"/>
      <c r="K67" s="7"/>
      <c r="L67" s="7"/>
      <c r="M67" s="60"/>
      <c r="N67" s="73"/>
      <c r="O67" s="7"/>
      <c r="P67" s="7"/>
      <c r="Q67" s="7"/>
      <c r="R67" s="7"/>
      <c r="S67" s="7"/>
      <c r="T67" s="7"/>
      <c r="U67" s="7"/>
      <c r="V67" s="7"/>
      <c r="W67" s="7"/>
      <c r="X67" s="181">
        <v>3.54535</v>
      </c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80"/>
      <c r="AS67" s="7"/>
      <c r="AT67" s="7"/>
      <c r="AU67" s="7"/>
      <c r="AV67" s="7"/>
      <c r="AW67" s="80"/>
      <c r="AX67" s="80"/>
      <c r="AY67" s="80"/>
      <c r="AZ67" s="80"/>
      <c r="BA67" s="80"/>
      <c r="BB67" s="80"/>
      <c r="BC67" s="7"/>
      <c r="BD67" s="7"/>
      <c r="BE67" s="7"/>
      <c r="BF67" s="7"/>
      <c r="BG67" s="7"/>
      <c r="BH67" s="7"/>
      <c r="BI67" s="7"/>
      <c r="BJ67" s="7"/>
      <c r="BK67" s="80"/>
      <c r="BL67" s="80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40"/>
      <c r="CL67" s="58"/>
      <c r="CM67" s="7"/>
      <c r="CN67" s="7"/>
      <c r="CO67" s="7"/>
      <c r="CP67" s="7"/>
      <c r="CQ67" s="7"/>
      <c r="CR67" s="7"/>
      <c r="CS67" s="7"/>
      <c r="CT67" s="40"/>
      <c r="CU67" s="7"/>
      <c r="CV67" s="7"/>
      <c r="CW67" s="7"/>
      <c r="CX67" s="7"/>
      <c r="CY67" s="7"/>
      <c r="CZ67" s="7"/>
      <c r="DA67" s="40"/>
      <c r="DB67" s="7"/>
      <c r="DC67" s="40"/>
      <c r="DD67" s="7"/>
    </row>
    <row r="68" spans="1:108">
      <c r="A68" s="176">
        <v>39347</v>
      </c>
      <c r="B68" s="112">
        <v>-49.2</v>
      </c>
      <c r="C68" s="112">
        <v>-85.5</v>
      </c>
      <c r="D68" s="112">
        <v>30.2</v>
      </c>
      <c r="E68" s="201">
        <v>-9.1999999999999993</v>
      </c>
      <c r="F68" s="201">
        <v>13.6</v>
      </c>
      <c r="G68" s="201">
        <v>3.8</v>
      </c>
      <c r="H68" s="201">
        <f t="shared" si="119"/>
        <v>16.853486286225767</v>
      </c>
      <c r="I68" s="112">
        <v>0.65</v>
      </c>
      <c r="J68" s="118" t="s">
        <v>106</v>
      </c>
      <c r="K68" s="112">
        <v>1379</v>
      </c>
      <c r="L68" s="112">
        <v>288.2</v>
      </c>
      <c r="M68" s="130">
        <f t="shared" ref="M68:M75" si="120">1/AB68</f>
        <v>3.0567018187375821</v>
      </c>
      <c r="N68" s="131">
        <v>1.0512999999999999</v>
      </c>
      <c r="O68" s="112">
        <v>4.3105999999999998E-2</v>
      </c>
      <c r="P68" s="112">
        <v>1.5740000000000001</v>
      </c>
      <c r="Q68" s="112">
        <v>8.6212999999999998E-2</v>
      </c>
      <c r="R68" s="112">
        <v>2.0046000000000001E-2</v>
      </c>
      <c r="S68" s="112">
        <v>1.1809999999999999E-2</v>
      </c>
      <c r="T68" s="112">
        <v>2.4919E-2</v>
      </c>
      <c r="U68" s="112">
        <v>1.4626999999999999E-2</v>
      </c>
      <c r="V68" s="112">
        <v>2.6398000000000001</v>
      </c>
      <c r="W68" s="112">
        <v>2.3900999999999999</v>
      </c>
      <c r="X68" s="183">
        <v>2.5148999999999999</v>
      </c>
      <c r="Y68" s="112">
        <v>0.12482</v>
      </c>
      <c r="Z68" s="112">
        <v>0.32629000000000002</v>
      </c>
      <c r="AA68" s="112" t="s">
        <v>42</v>
      </c>
      <c r="AB68" s="112">
        <v>0.32715</v>
      </c>
      <c r="AC68" s="112" t="s">
        <v>42</v>
      </c>
      <c r="AD68" s="112">
        <v>9.6329999999999991</v>
      </c>
      <c r="AE68" s="112">
        <v>0.50536999999999999</v>
      </c>
      <c r="AF68" s="112">
        <v>8.4480000000000006E-3</v>
      </c>
      <c r="AG68" s="112">
        <v>0.53466999999999998</v>
      </c>
      <c r="AH68" s="112">
        <v>8.2460999999999993E-3</v>
      </c>
      <c r="AI68" s="112">
        <v>80</v>
      </c>
      <c r="AJ68" s="112">
        <v>0.32207999999999998</v>
      </c>
      <c r="AK68" s="112">
        <v>0.32257999999999998</v>
      </c>
      <c r="AL68" s="112">
        <v>0.32227</v>
      </c>
      <c r="AM68" s="112">
        <v>5.0257000000000003E-4</v>
      </c>
      <c r="AN68" s="112">
        <v>9.3801000000000005</v>
      </c>
      <c r="AO68" s="112">
        <v>1.7090000000000001</v>
      </c>
      <c r="AP68" s="112">
        <v>1.1675000000000001E-4</v>
      </c>
      <c r="AQ68" s="112">
        <v>1.9043000000000001</v>
      </c>
      <c r="AR68" s="112">
        <v>1.5495E-4</v>
      </c>
      <c r="AS68" s="112">
        <v>3.1001000000000001E-2</v>
      </c>
      <c r="AT68" s="112">
        <v>2.8313000000000001E-2</v>
      </c>
      <c r="AU68" s="112">
        <v>2.8021000000000001E-2</v>
      </c>
      <c r="AV68" s="112">
        <v>2.9391E-2</v>
      </c>
      <c r="AW68" s="112">
        <v>3.9769999999999996E-3</v>
      </c>
      <c r="AX68" s="112">
        <v>2.3446000000000001E-3</v>
      </c>
      <c r="AY68" s="112">
        <v>8.1508000000000004E-4</v>
      </c>
      <c r="AZ68" s="112">
        <v>6.6315999999999999E-4</v>
      </c>
      <c r="BA68" s="112">
        <v>1.5668999999999999E-4</v>
      </c>
      <c r="BB68" s="112">
        <v>1.3870000000000001E-4</v>
      </c>
      <c r="BC68" s="112">
        <v>2.3865000000000001E-2</v>
      </c>
      <c r="BD68" s="112">
        <v>2.8597000000000001E-2</v>
      </c>
      <c r="BE68" s="112">
        <v>4.1773999999999999E-2</v>
      </c>
      <c r="BF68" s="112">
        <v>2.8735E-2</v>
      </c>
      <c r="BG68" s="112">
        <v>3.1913000000000002E-3</v>
      </c>
      <c r="BH68" s="112">
        <v>3.0923999999999999E-3</v>
      </c>
      <c r="BI68" s="112">
        <v>2.2361E-3</v>
      </c>
      <c r="BJ68" s="112">
        <v>5.0165000000000001E-3</v>
      </c>
      <c r="BK68" s="112">
        <v>3.5296999999999998E-4</v>
      </c>
      <c r="BL68" s="112">
        <v>4.0301999999999997E-4</v>
      </c>
      <c r="BM68" s="112">
        <v>9.0791000000000004</v>
      </c>
      <c r="BN68" s="112">
        <v>0.78415999999999997</v>
      </c>
      <c r="BO68" s="112">
        <v>0.16796</v>
      </c>
      <c r="BP68" s="112">
        <v>0.32343</v>
      </c>
      <c r="BQ68" s="112">
        <v>0.24568999999999999</v>
      </c>
      <c r="BR68" s="112">
        <v>3.3471000000000001E-2</v>
      </c>
      <c r="BS68" s="112">
        <v>0.10993</v>
      </c>
      <c r="BT68" s="112">
        <v>8.8333999999999993</v>
      </c>
      <c r="BU68" s="112">
        <v>0.78486999999999996</v>
      </c>
      <c r="BV68" s="112">
        <v>78.516999999999996</v>
      </c>
      <c r="BW68" s="112">
        <v>46.456000000000003</v>
      </c>
      <c r="BX68" s="112">
        <v>36.953000000000003</v>
      </c>
      <c r="BY68" s="112">
        <v>0.69357999999999997</v>
      </c>
      <c r="BZ68" s="112">
        <v>0.3</v>
      </c>
      <c r="CA68" s="112">
        <v>5</v>
      </c>
      <c r="CB68" s="112">
        <v>295.95999999999998</v>
      </c>
      <c r="CC68" s="112">
        <v>0.36499999999999999</v>
      </c>
      <c r="CD68" s="112">
        <v>18</v>
      </c>
      <c r="CE68" s="112">
        <v>24</v>
      </c>
      <c r="CF68" s="112">
        <v>0</v>
      </c>
      <c r="CG68" s="112">
        <v>19</v>
      </c>
      <c r="CH68" s="112">
        <v>9</v>
      </c>
      <c r="CI68" s="112">
        <v>41</v>
      </c>
      <c r="CJ68" s="112">
        <v>340.82</v>
      </c>
      <c r="CK68" s="118">
        <v>3</v>
      </c>
      <c r="CL68" s="58">
        <f t="shared" si="118"/>
        <v>0.31708438721545185</v>
      </c>
      <c r="CM68" s="111">
        <v>-54.580570000000002</v>
      </c>
      <c r="CN68" s="111">
        <v>-67.309229999999999</v>
      </c>
      <c r="CO68" s="112">
        <v>17</v>
      </c>
      <c r="CP68" s="112">
        <v>57</v>
      </c>
      <c r="CQ68" s="112">
        <v>12</v>
      </c>
      <c r="CR68" s="112"/>
      <c r="CS68" s="112"/>
      <c r="CT68" s="118"/>
      <c r="CU68" s="112"/>
      <c r="CV68" s="112"/>
      <c r="CW68" s="112"/>
      <c r="CX68" s="112"/>
      <c r="CY68" s="112"/>
      <c r="CZ68" s="112"/>
      <c r="DA68" s="118"/>
      <c r="DB68" s="112"/>
      <c r="DC68" s="118">
        <v>18.984000000000002</v>
      </c>
      <c r="DD68" s="112"/>
    </row>
    <row r="69" spans="1:108">
      <c r="A69" s="176">
        <v>39190</v>
      </c>
      <c r="B69" s="112">
        <v>-83.7</v>
      </c>
      <c r="C69" s="112">
        <v>-171.2</v>
      </c>
      <c r="D69" s="112">
        <v>38</v>
      </c>
      <c r="E69" s="222">
        <v>-5.3</v>
      </c>
      <c r="F69" s="222">
        <v>-2.5</v>
      </c>
      <c r="G69" s="222">
        <v>23.7</v>
      </c>
      <c r="H69" s="201">
        <f t="shared" si="119"/>
        <v>24.413725647676145</v>
      </c>
      <c r="I69" s="112">
        <v>0.33</v>
      </c>
      <c r="J69" s="118" t="s">
        <v>96</v>
      </c>
      <c r="K69" s="112">
        <v>754.4</v>
      </c>
      <c r="L69" s="112">
        <v>160.4</v>
      </c>
      <c r="M69" s="130">
        <f t="shared" si="120"/>
        <v>6.8268705625341344</v>
      </c>
      <c r="N69" s="131">
        <v>0.74268000000000001</v>
      </c>
      <c r="O69" s="112">
        <v>0.17065</v>
      </c>
      <c r="P69" s="112">
        <v>1.4349000000000001</v>
      </c>
      <c r="Q69" s="112">
        <v>0.34129999999999999</v>
      </c>
      <c r="R69" s="112">
        <v>1.6161999999999999E-2</v>
      </c>
      <c r="S69" s="112">
        <v>9.2473E-3</v>
      </c>
      <c r="T69" s="112">
        <v>1.6164999999999999E-2</v>
      </c>
      <c r="U69" s="112">
        <v>9.5449999999999997E-3</v>
      </c>
      <c r="V69" s="112">
        <v>7.3872</v>
      </c>
      <c r="W69" s="112">
        <v>6.3948</v>
      </c>
      <c r="X69" s="183">
        <v>6.891</v>
      </c>
      <c r="Y69" s="112">
        <v>0.49618000000000001</v>
      </c>
      <c r="Z69" s="112">
        <v>0.14648</v>
      </c>
      <c r="AA69" s="112">
        <v>0.14649000000000001</v>
      </c>
      <c r="AB69" s="112">
        <v>0.14648</v>
      </c>
      <c r="AC69" s="132">
        <v>1.0200000000000001E-5</v>
      </c>
      <c r="AD69" s="112">
        <v>5.2041000000000004</v>
      </c>
      <c r="AE69" s="112">
        <v>0.19287000000000001</v>
      </c>
      <c r="AF69" s="112">
        <v>2.4308E-2</v>
      </c>
      <c r="AG69" s="112">
        <v>0.35399999999999998</v>
      </c>
      <c r="AH69" s="112">
        <v>1.175E-3</v>
      </c>
      <c r="AI69" s="112">
        <v>120</v>
      </c>
      <c r="AJ69" s="112">
        <v>0.14648</v>
      </c>
      <c r="AK69" s="112">
        <v>0.14649000000000001</v>
      </c>
      <c r="AL69" s="112">
        <v>0.14648</v>
      </c>
      <c r="AM69" s="132">
        <v>1.45E-5</v>
      </c>
      <c r="AN69" s="112">
        <v>23.033999999999999</v>
      </c>
      <c r="AO69" s="112">
        <v>1.0009999999999999</v>
      </c>
      <c r="AP69" s="132">
        <v>1.88E-6</v>
      </c>
      <c r="AQ69" s="112">
        <v>1.0106999999999999</v>
      </c>
      <c r="AR69" s="132">
        <v>5.0799999999999996E-6</v>
      </c>
      <c r="AS69" s="112">
        <v>2.0168999999999999E-3</v>
      </c>
      <c r="AT69" s="112">
        <v>1.8619999999999999E-3</v>
      </c>
      <c r="AU69" s="112">
        <v>1.8083000000000001E-3</v>
      </c>
      <c r="AV69" s="112">
        <v>2.1153000000000001E-3</v>
      </c>
      <c r="AW69" s="112">
        <v>1.3511999999999999E-4</v>
      </c>
      <c r="AX69" s="112">
        <v>1.5384E-4</v>
      </c>
      <c r="AY69" s="132">
        <v>4.6E-5</v>
      </c>
      <c r="AZ69" s="132">
        <v>3.26E-5</v>
      </c>
      <c r="BA69" s="132">
        <v>1.17E-5</v>
      </c>
      <c r="BB69" s="132">
        <v>1.5800000000000001E-5</v>
      </c>
      <c r="BC69" s="112">
        <v>1.9556E-3</v>
      </c>
      <c r="BD69" s="112">
        <v>2.2878999999999998E-3</v>
      </c>
      <c r="BE69" s="112">
        <v>3.2732E-3</v>
      </c>
      <c r="BF69" s="112">
        <v>2.8958999999999999E-3</v>
      </c>
      <c r="BG69" s="112">
        <v>1.5029E-4</v>
      </c>
      <c r="BH69" s="112">
        <v>1.7043000000000001E-4</v>
      </c>
      <c r="BI69" s="132">
        <v>4.5899999999999998E-5</v>
      </c>
      <c r="BJ69" s="132">
        <v>4.2700000000000001E-5</v>
      </c>
      <c r="BK69" s="132">
        <v>1.1800000000000001E-5</v>
      </c>
      <c r="BL69" s="132">
        <v>9.4499999999999993E-6</v>
      </c>
      <c r="BM69" s="112">
        <v>7.3837999999999999</v>
      </c>
      <c r="BN69" s="112">
        <v>2.6797</v>
      </c>
      <c r="BO69" s="112">
        <v>0.10258</v>
      </c>
      <c r="BP69" s="112">
        <v>0.1096</v>
      </c>
      <c r="BQ69" s="112">
        <v>0.10609</v>
      </c>
      <c r="BR69" s="112">
        <v>0.10481</v>
      </c>
      <c r="BS69" s="112">
        <v>4.9671000000000003E-3</v>
      </c>
      <c r="BT69" s="112">
        <v>7.2777000000000003</v>
      </c>
      <c r="BU69" s="112">
        <v>2.6818</v>
      </c>
      <c r="BV69" s="112">
        <v>88.784999999999997</v>
      </c>
      <c r="BW69" s="112">
        <v>55.014000000000003</v>
      </c>
      <c r="BX69" s="112">
        <v>69.599000000000004</v>
      </c>
      <c r="BY69" s="112">
        <v>1.1953</v>
      </c>
      <c r="BZ69" s="112">
        <v>0.05</v>
      </c>
      <c r="CA69" s="112">
        <v>9</v>
      </c>
      <c r="CB69" s="112">
        <v>156.29</v>
      </c>
      <c r="CC69" s="112">
        <v>0.33500000000000002</v>
      </c>
      <c r="CD69" s="112">
        <v>12</v>
      </c>
      <c r="CE69" s="112">
        <v>45</v>
      </c>
      <c r="CF69" s="112">
        <v>0</v>
      </c>
      <c r="CG69" s="112">
        <v>13</v>
      </c>
      <c r="CH69" s="112">
        <v>27</v>
      </c>
      <c r="CI69" s="112">
        <v>5</v>
      </c>
      <c r="CJ69" s="112">
        <v>373.47</v>
      </c>
      <c r="CK69" s="118">
        <v>1</v>
      </c>
      <c r="CL69" s="111">
        <f t="shared" si="118"/>
        <v>0.29445745511319282</v>
      </c>
      <c r="CM69" s="111">
        <v>-77.730999999999995</v>
      </c>
      <c r="CN69" s="111">
        <v>167.5881</v>
      </c>
      <c r="CO69" s="112">
        <v>12</v>
      </c>
      <c r="CP69" s="112">
        <v>44</v>
      </c>
      <c r="CQ69" s="112">
        <v>23</v>
      </c>
      <c r="CR69" s="112"/>
      <c r="CS69" s="112"/>
      <c r="CT69" s="118"/>
      <c r="CU69" s="112"/>
      <c r="CV69" s="112"/>
      <c r="CW69" s="112"/>
      <c r="CX69" s="112"/>
      <c r="CY69" s="112"/>
      <c r="CZ69" s="112"/>
      <c r="DA69" s="118"/>
      <c r="DB69" s="112"/>
      <c r="DC69" s="118">
        <v>-3.415</v>
      </c>
      <c r="DD69" s="112"/>
    </row>
    <row r="70" spans="1:108">
      <c r="A70" s="202">
        <v>39158</v>
      </c>
      <c r="B70" s="203">
        <v>7.1</v>
      </c>
      <c r="C70" s="203">
        <v>4.0999999999999996</v>
      </c>
      <c r="D70" s="112">
        <v>32.5</v>
      </c>
      <c r="E70" s="201">
        <v>-7.3</v>
      </c>
      <c r="F70" s="201">
        <v>-1.9</v>
      </c>
      <c r="G70" s="201">
        <v>-12.4</v>
      </c>
      <c r="H70" s="201">
        <f t="shared" si="119"/>
        <v>14.514131045295134</v>
      </c>
      <c r="I70" s="203">
        <v>0.13</v>
      </c>
      <c r="J70" s="204" t="s">
        <v>109</v>
      </c>
      <c r="K70" s="203">
        <v>989.9</v>
      </c>
      <c r="L70" s="203">
        <v>86.7</v>
      </c>
      <c r="M70" s="205">
        <f t="shared" si="120"/>
        <v>1.5876039880612181</v>
      </c>
      <c r="N70" s="206">
        <v>7.2743000000000002E-2</v>
      </c>
      <c r="O70" s="203">
        <v>1.9611E-2</v>
      </c>
      <c r="P70" s="203">
        <v>0.11268</v>
      </c>
      <c r="Q70" s="203">
        <v>3.9222E-2</v>
      </c>
      <c r="R70" s="203">
        <v>6.1659000000000002E-3</v>
      </c>
      <c r="S70" s="203">
        <v>3.6916000000000002E-3</v>
      </c>
      <c r="T70" s="203">
        <v>6.6936000000000001E-3</v>
      </c>
      <c r="U70" s="203">
        <v>4.0071999999999998E-3</v>
      </c>
      <c r="V70" s="203">
        <v>1.6040000000000001</v>
      </c>
      <c r="W70" s="203">
        <v>1.6747000000000001</v>
      </c>
      <c r="X70" s="207">
        <v>1.6393</v>
      </c>
      <c r="Y70" s="203">
        <v>3.5371E-2</v>
      </c>
      <c r="Z70" s="203">
        <v>0.62953999999999999</v>
      </c>
      <c r="AA70" s="203">
        <v>0.62997000000000003</v>
      </c>
      <c r="AB70" s="203">
        <v>0.62988</v>
      </c>
      <c r="AC70" s="203">
        <v>4.3001999999999998E-4</v>
      </c>
      <c r="AD70" s="203">
        <v>7.2941000000000004E-3</v>
      </c>
      <c r="AE70" s="203">
        <v>0.63965000000000005</v>
      </c>
      <c r="AF70" s="203">
        <v>2.0477000000000001E-4</v>
      </c>
      <c r="AG70" s="203">
        <v>0.67383000000000004</v>
      </c>
      <c r="AH70" s="203">
        <v>1.7411999999999999E-4</v>
      </c>
      <c r="AI70" s="203">
        <v>80</v>
      </c>
      <c r="AJ70" s="203">
        <v>0.81250999999999995</v>
      </c>
      <c r="AK70" s="203" t="s">
        <v>42</v>
      </c>
      <c r="AL70" s="203">
        <v>0.82030999999999998</v>
      </c>
      <c r="AM70" s="203" t="s">
        <v>42</v>
      </c>
      <c r="AN70" s="203">
        <v>1.6278000000000001E-2</v>
      </c>
      <c r="AO70" s="203">
        <v>1.3281000000000001</v>
      </c>
      <c r="AP70" s="208">
        <v>3.2299999999999999E-5</v>
      </c>
      <c r="AQ70" s="203">
        <v>1.3573999999999999</v>
      </c>
      <c r="AR70" s="208">
        <v>3.0300000000000001E-5</v>
      </c>
      <c r="AS70" s="208">
        <v>4.9100000000000001E-5</v>
      </c>
      <c r="AT70" s="208">
        <v>8.6199999999999995E-5</v>
      </c>
      <c r="AU70" s="203">
        <v>3.3836000000000001E-3</v>
      </c>
      <c r="AV70" s="203">
        <v>2.5844000000000002E-3</v>
      </c>
      <c r="AW70" s="203">
        <v>2.2724999999999999E-4</v>
      </c>
      <c r="AX70" s="203">
        <v>1.6493000000000001E-4</v>
      </c>
      <c r="AY70" s="208">
        <v>4.1300000000000001E-5</v>
      </c>
      <c r="AZ70" s="208">
        <v>8.03E-5</v>
      </c>
      <c r="BA70" s="208">
        <v>1.95E-5</v>
      </c>
      <c r="BB70" s="208">
        <v>3.6199999999999999E-5</v>
      </c>
      <c r="BC70" s="208">
        <v>5.1100000000000002E-5</v>
      </c>
      <c r="BD70" s="208">
        <v>6.0300000000000002E-5</v>
      </c>
      <c r="BE70" s="203">
        <v>2.5316000000000002E-3</v>
      </c>
      <c r="BF70" s="203">
        <v>3.2526999999999999E-3</v>
      </c>
      <c r="BG70" s="203">
        <v>3.5806E-4</v>
      </c>
      <c r="BH70" s="203">
        <v>4.1554E-4</v>
      </c>
      <c r="BI70" s="208">
        <v>6.6299999999999999E-5</v>
      </c>
      <c r="BJ70" s="203">
        <v>1.0786E-4</v>
      </c>
      <c r="BK70" s="208">
        <v>2.51E-5</v>
      </c>
      <c r="BL70" s="208">
        <v>3.0000000000000001E-5</v>
      </c>
      <c r="BM70" s="203">
        <v>6.3287999999999997E-2</v>
      </c>
      <c r="BN70" s="203">
        <v>1.0763999999999999E-2</v>
      </c>
      <c r="BO70" s="203">
        <v>1.2864E-2</v>
      </c>
      <c r="BP70" s="203">
        <v>1.5096999999999999E-2</v>
      </c>
      <c r="BQ70" s="203">
        <v>1.3979999999999999E-2</v>
      </c>
      <c r="BR70" s="203">
        <v>1.6218000000000001E-3</v>
      </c>
      <c r="BS70" s="203">
        <v>1.5796E-3</v>
      </c>
      <c r="BT70" s="203">
        <v>4.9307999999999998E-2</v>
      </c>
      <c r="BU70" s="203">
        <v>1.0885000000000001E-2</v>
      </c>
      <c r="BV70" s="203">
        <v>18.274999999999999</v>
      </c>
      <c r="BW70" s="203">
        <v>12.657</v>
      </c>
      <c r="BX70" s="203">
        <v>4.5269000000000004</v>
      </c>
      <c r="BY70" s="203">
        <v>0.26021</v>
      </c>
      <c r="BZ70" s="203">
        <v>0.2</v>
      </c>
      <c r="CA70" s="203">
        <v>2</v>
      </c>
      <c r="CB70" s="203">
        <v>87.728999999999999</v>
      </c>
      <c r="CC70" s="203">
        <v>0.35199999999999998</v>
      </c>
      <c r="CD70" s="203">
        <v>7</v>
      </c>
      <c r="CE70" s="203">
        <v>15</v>
      </c>
      <c r="CF70" s="203">
        <v>0</v>
      </c>
      <c r="CG70" s="203">
        <v>7</v>
      </c>
      <c r="CH70" s="203">
        <v>43</v>
      </c>
      <c r="CI70" s="203">
        <v>53</v>
      </c>
      <c r="CJ70" s="203">
        <v>262.04000000000002</v>
      </c>
      <c r="CK70" s="204">
        <v>1</v>
      </c>
      <c r="CL70" s="48">
        <f t="shared" si="118"/>
        <v>0.29834237492465338</v>
      </c>
      <c r="CM70" s="48">
        <v>6.6703999999999999</v>
      </c>
      <c r="CN70" s="48">
        <v>-4.8569000000000004</v>
      </c>
      <c r="CO70" s="203">
        <v>6</v>
      </c>
      <c r="CP70" s="203">
        <v>48</v>
      </c>
      <c r="CQ70" s="203">
        <v>35</v>
      </c>
      <c r="CR70" s="203"/>
      <c r="CS70" s="203"/>
      <c r="CT70" s="204"/>
      <c r="CU70" s="203"/>
      <c r="CV70" s="203"/>
      <c r="CW70" s="203"/>
      <c r="CX70" s="203"/>
      <c r="CY70" s="203"/>
      <c r="CZ70" s="203"/>
      <c r="DA70" s="204"/>
      <c r="DB70" s="203"/>
      <c r="DC70" s="204"/>
      <c r="DD70" s="203"/>
    </row>
    <row r="71" spans="1:108" s="112" customFormat="1">
      <c r="A71" s="176">
        <v>39104</v>
      </c>
      <c r="B71" s="112">
        <v>45.4</v>
      </c>
      <c r="C71" s="112">
        <v>53.5</v>
      </c>
      <c r="D71" s="168">
        <v>32</v>
      </c>
      <c r="E71" s="201">
        <v>-3.3</v>
      </c>
      <c r="F71" s="201">
        <v>-12.8</v>
      </c>
      <c r="G71" s="201">
        <v>-1.9</v>
      </c>
      <c r="H71" s="201">
        <f t="shared" si="119"/>
        <v>13.354400023962141</v>
      </c>
      <c r="I71" s="112">
        <v>0.24</v>
      </c>
      <c r="J71" s="118"/>
      <c r="M71" s="130"/>
      <c r="N71" s="131"/>
      <c r="X71" s="183">
        <v>3.11795</v>
      </c>
      <c r="AM71" s="132"/>
      <c r="AP71" s="132"/>
      <c r="AR71" s="132"/>
      <c r="BA71" s="132"/>
      <c r="BB71" s="132"/>
      <c r="BI71" s="132"/>
      <c r="BJ71" s="132"/>
      <c r="BK71" s="132"/>
      <c r="BL71" s="132"/>
      <c r="CK71" s="118"/>
      <c r="CL71" s="111"/>
      <c r="CT71" s="118"/>
      <c r="DA71" s="118"/>
      <c r="DC71" s="118"/>
    </row>
    <row r="72" spans="1:108">
      <c r="A72" s="169">
        <v>39060</v>
      </c>
      <c r="B72" s="1">
        <v>26.2</v>
      </c>
      <c r="C72" s="1">
        <v>26</v>
      </c>
      <c r="D72" s="38">
        <v>26.5</v>
      </c>
      <c r="E72" s="222">
        <v>4.9000000000000004</v>
      </c>
      <c r="F72" s="222">
        <v>-15</v>
      </c>
      <c r="G72" s="222">
        <v>1.6</v>
      </c>
      <c r="H72" s="201">
        <f t="shared" si="119"/>
        <v>15.860958356921564</v>
      </c>
      <c r="I72" s="1">
        <v>14</v>
      </c>
      <c r="J72" s="40"/>
      <c r="K72" s="7"/>
      <c r="L72" s="7"/>
      <c r="M72" s="60"/>
      <c r="N72" s="73"/>
      <c r="O72" s="7"/>
      <c r="P72" s="7"/>
      <c r="Q72" s="7"/>
      <c r="R72" s="7"/>
      <c r="S72" s="7"/>
      <c r="T72" s="7"/>
      <c r="U72" s="7"/>
      <c r="V72" s="7"/>
      <c r="W72" s="7"/>
      <c r="X72" s="181">
        <v>3.5028000000000001</v>
      </c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80"/>
      <c r="BC72" s="7"/>
      <c r="BD72" s="7"/>
      <c r="BE72" s="7"/>
      <c r="BF72" s="7"/>
      <c r="BG72" s="7"/>
      <c r="BH72" s="7"/>
      <c r="BI72" s="7"/>
      <c r="BJ72" s="7"/>
      <c r="BK72" s="80"/>
      <c r="BL72" s="80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40"/>
      <c r="CL72" s="58"/>
      <c r="CM72" s="58"/>
      <c r="CN72" s="58"/>
      <c r="CO72" s="7"/>
      <c r="CP72" s="7"/>
      <c r="CQ72" s="7"/>
      <c r="CR72" s="7"/>
      <c r="CS72" s="7"/>
      <c r="CT72" s="40"/>
      <c r="CU72" s="7"/>
      <c r="CV72" s="7"/>
      <c r="CW72" s="7"/>
      <c r="CX72" s="7"/>
      <c r="CY72" s="7"/>
      <c r="CZ72" s="7"/>
      <c r="DA72" s="40"/>
      <c r="DB72" s="7"/>
      <c r="DC72" s="40"/>
      <c r="DD72" s="7"/>
    </row>
    <row r="73" spans="1:108">
      <c r="A73" s="176">
        <v>39004</v>
      </c>
      <c r="B73" s="112">
        <v>49.4</v>
      </c>
      <c r="C73" s="112">
        <v>-175</v>
      </c>
      <c r="D73" s="112">
        <v>44.4</v>
      </c>
      <c r="E73" s="201">
        <v>4.9000000000000004</v>
      </c>
      <c r="F73" s="201">
        <v>23.4</v>
      </c>
      <c r="G73" s="201">
        <v>-1</v>
      </c>
      <c r="H73" s="201">
        <f t="shared" si="119"/>
        <v>23.928434967627947</v>
      </c>
      <c r="I73" s="112">
        <v>0.7</v>
      </c>
      <c r="J73" s="118" t="s">
        <v>53</v>
      </c>
      <c r="K73" s="112">
        <v>2339.6</v>
      </c>
      <c r="L73" s="112">
        <v>235.8</v>
      </c>
      <c r="M73" s="130">
        <f t="shared" si="120"/>
        <v>2.1614611477358694</v>
      </c>
      <c r="N73" s="131">
        <v>2.5023E-2</v>
      </c>
      <c r="O73" s="112">
        <v>9.4009000000000002E-3</v>
      </c>
      <c r="P73" s="112">
        <v>3.9992E-2</v>
      </c>
      <c r="Q73" s="112">
        <v>1.8801999999999999E-2</v>
      </c>
      <c r="R73" s="112">
        <v>2.4719999999999998E-3</v>
      </c>
      <c r="S73" s="112">
        <v>1.457E-3</v>
      </c>
      <c r="T73" s="112">
        <v>2.7296E-3</v>
      </c>
      <c r="U73" s="112">
        <v>1.5981999999999999E-3</v>
      </c>
      <c r="V73" s="112">
        <v>3.0672999999999999</v>
      </c>
      <c r="W73" s="112">
        <v>2.6804999999999999</v>
      </c>
      <c r="X73" s="183">
        <v>2.8738999999999999</v>
      </c>
      <c r="Y73" s="112">
        <v>0.19339999999999999</v>
      </c>
      <c r="Z73" s="112">
        <v>0.46253</v>
      </c>
      <c r="AA73" s="112">
        <v>0.46278999999999998</v>
      </c>
      <c r="AB73" s="112">
        <v>0.46265000000000001</v>
      </c>
      <c r="AC73" s="112">
        <v>2.6811000000000001E-4</v>
      </c>
      <c r="AD73" s="112">
        <v>3.8260999999999998E-3</v>
      </c>
      <c r="AE73" s="112">
        <v>0.47119</v>
      </c>
      <c r="AF73" s="112">
        <v>1.6602000000000001E-4</v>
      </c>
      <c r="AG73" s="112">
        <v>0.49193999999999999</v>
      </c>
      <c r="AH73" s="132">
        <v>7.2799999999999994E-5</v>
      </c>
      <c r="AI73" s="112">
        <v>150</v>
      </c>
      <c r="AJ73" s="112">
        <v>0.66303999999999996</v>
      </c>
      <c r="AK73" s="112">
        <v>0.66483000000000003</v>
      </c>
      <c r="AL73" s="112">
        <v>0.66405999999999998</v>
      </c>
      <c r="AM73" s="112">
        <v>1.7822000000000001E-3</v>
      </c>
      <c r="AN73" s="112">
        <v>1.4704E-3</v>
      </c>
      <c r="AO73" s="112">
        <v>0.67383000000000004</v>
      </c>
      <c r="AP73" s="132">
        <v>1.9300000000000002E-5</v>
      </c>
      <c r="AQ73" s="112">
        <v>0.69823999999999997</v>
      </c>
      <c r="AR73" s="132">
        <v>4.8999999999999997E-6</v>
      </c>
      <c r="AS73" s="132">
        <v>8.1899999999999999E-5</v>
      </c>
      <c r="AT73" s="132">
        <v>5.3399999999999997E-5</v>
      </c>
      <c r="AU73" s="112">
        <v>8.2941999999999998E-3</v>
      </c>
      <c r="AV73" s="112">
        <v>9.1134000000000007E-3</v>
      </c>
      <c r="AW73" s="132">
        <v>7.6799999999999997E-5</v>
      </c>
      <c r="AX73" s="132">
        <v>9.1299999999999997E-5</v>
      </c>
      <c r="AY73" s="132">
        <v>1.11E-5</v>
      </c>
      <c r="AZ73" s="132">
        <v>1.33E-5</v>
      </c>
      <c r="BA73" s="132">
        <v>1.2300000000000001E-5</v>
      </c>
      <c r="BB73" s="132">
        <v>6.3300000000000004E-6</v>
      </c>
      <c r="BC73" s="132">
        <v>2.44E-5</v>
      </c>
      <c r="BD73" s="132">
        <v>2.2099999999999998E-5</v>
      </c>
      <c r="BE73" s="112">
        <v>5.0810999999999999E-3</v>
      </c>
      <c r="BF73" s="112">
        <v>4.9160999999999996E-3</v>
      </c>
      <c r="BG73" s="132">
        <v>8.14E-5</v>
      </c>
      <c r="BH73" s="132">
        <v>6.86E-5</v>
      </c>
      <c r="BI73" s="132">
        <v>2.3600000000000001E-5</v>
      </c>
      <c r="BJ73" s="132">
        <v>3.1699999999999998E-5</v>
      </c>
      <c r="BK73" s="132">
        <v>1.4800000000000001E-5</v>
      </c>
      <c r="BL73" s="132">
        <v>1.34E-5</v>
      </c>
      <c r="BM73" s="112">
        <v>1.6532000000000002E-2</v>
      </c>
      <c r="BN73" s="112">
        <v>7.8452999999999995E-3</v>
      </c>
      <c r="BO73" s="112">
        <v>4.7559000000000004E-3</v>
      </c>
      <c r="BP73" s="112">
        <v>5.8634000000000004E-3</v>
      </c>
      <c r="BQ73" s="112">
        <v>5.3096999999999997E-3</v>
      </c>
      <c r="BR73" s="112">
        <v>2.7215E-3</v>
      </c>
      <c r="BS73" s="112">
        <v>7.8315000000000004E-4</v>
      </c>
      <c r="BT73" s="112">
        <v>1.1223E-2</v>
      </c>
      <c r="BU73" s="112">
        <v>8.3038999999999995E-3</v>
      </c>
      <c r="BV73" s="112">
        <v>16.178000000000001</v>
      </c>
      <c r="BW73" s="112">
        <v>12.196999999999999</v>
      </c>
      <c r="BX73" s="112">
        <v>3.1135999999999999</v>
      </c>
      <c r="BY73" s="112">
        <v>8.2226999999999995E-2</v>
      </c>
      <c r="BZ73" s="112">
        <v>0.4</v>
      </c>
      <c r="CA73" s="112">
        <v>1.5</v>
      </c>
      <c r="CB73" s="112">
        <v>235.91</v>
      </c>
      <c r="CC73" s="112">
        <v>0.34200000000000003</v>
      </c>
      <c r="CD73" s="112">
        <v>19</v>
      </c>
      <c r="CE73" s="112">
        <v>17</v>
      </c>
      <c r="CF73" s="112">
        <v>0</v>
      </c>
      <c r="CG73" s="112">
        <v>20</v>
      </c>
      <c r="CH73" s="112">
        <v>22</v>
      </c>
      <c r="CI73" s="112">
        <v>29</v>
      </c>
      <c r="CJ73" s="112">
        <v>660.71</v>
      </c>
      <c r="CK73" s="118">
        <v>1</v>
      </c>
      <c r="CL73" s="111">
        <f t="shared" si="118"/>
        <v>0.29615189873417719</v>
      </c>
      <c r="CM73" s="112">
        <v>64.875</v>
      </c>
      <c r="CN73" s="112">
        <v>-147.86099999999999</v>
      </c>
      <c r="CO73" s="168">
        <v>18</v>
      </c>
      <c r="CP73" s="168">
        <v>10</v>
      </c>
      <c r="CQ73" s="168">
        <v>49</v>
      </c>
      <c r="CR73" s="112"/>
      <c r="CS73" s="112"/>
      <c r="CT73" s="118"/>
      <c r="CU73" s="112"/>
      <c r="CV73" s="112"/>
      <c r="CW73" s="112"/>
      <c r="CX73" s="112"/>
      <c r="CY73" s="112"/>
      <c r="CZ73" s="112"/>
      <c r="DA73" s="118"/>
      <c r="DB73" s="112"/>
      <c r="DC73" s="118">
        <v>-12.651</v>
      </c>
      <c r="DD73" s="112"/>
    </row>
    <row r="74" spans="1:108">
      <c r="A74" s="169">
        <v>38962</v>
      </c>
      <c r="B74" s="1">
        <v>-14</v>
      </c>
      <c r="C74" s="1">
        <v>109.1</v>
      </c>
      <c r="D74" s="1">
        <v>44.1</v>
      </c>
      <c r="E74" s="222">
        <v>10</v>
      </c>
      <c r="F74" s="222">
        <v>-9.9</v>
      </c>
      <c r="G74" s="222">
        <v>1.5</v>
      </c>
      <c r="H74" s="201">
        <f t="shared" si="119"/>
        <v>14.15132502630054</v>
      </c>
      <c r="I74" s="1">
        <v>2.8</v>
      </c>
      <c r="J74" s="29"/>
      <c r="K74" s="4"/>
      <c r="L74" s="4"/>
      <c r="M74" s="44"/>
      <c r="N74" s="35"/>
      <c r="O74" s="4"/>
      <c r="P74" s="4"/>
      <c r="Q74" s="4"/>
      <c r="R74" s="4"/>
      <c r="S74" s="4"/>
      <c r="T74" s="4"/>
      <c r="U74" s="4"/>
      <c r="V74" s="4"/>
      <c r="W74" s="4"/>
      <c r="X74" s="182">
        <v>4.3464</v>
      </c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180"/>
      <c r="AS74" s="4"/>
      <c r="AT74" s="4"/>
      <c r="AU74" s="4"/>
      <c r="AV74" s="4"/>
      <c r="AW74" s="4"/>
      <c r="AX74" s="4"/>
      <c r="AY74" s="4"/>
      <c r="AZ74" s="4"/>
      <c r="BA74" s="180"/>
      <c r="BB74" s="180"/>
      <c r="BC74" s="4"/>
      <c r="BD74" s="180"/>
      <c r="BE74" s="4"/>
      <c r="BF74" s="4"/>
      <c r="BG74" s="4"/>
      <c r="BH74" s="4"/>
      <c r="BI74" s="4"/>
      <c r="BJ74" s="4"/>
      <c r="BK74" s="4"/>
      <c r="BL74" s="180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29"/>
      <c r="CL74" s="9"/>
      <c r="CM74" s="9"/>
      <c r="CN74" s="9"/>
      <c r="CO74" s="4"/>
      <c r="CP74" s="4"/>
      <c r="CQ74" s="4"/>
      <c r="CR74" s="4"/>
      <c r="CS74" s="4"/>
      <c r="CT74" s="29"/>
      <c r="CU74" s="4"/>
      <c r="CV74" s="4"/>
      <c r="CW74" s="4"/>
      <c r="CX74" s="4"/>
      <c r="CY74" s="4"/>
      <c r="CZ74" s="4"/>
      <c r="DA74" s="29"/>
      <c r="DB74" s="4"/>
      <c r="DC74" s="29"/>
      <c r="DD74" s="4"/>
    </row>
    <row r="75" spans="1:108" s="112" customFormat="1">
      <c r="A75" s="176" t="s">
        <v>125</v>
      </c>
      <c r="B75" s="112">
        <v>-78.3</v>
      </c>
      <c r="C75" s="112">
        <v>-5</v>
      </c>
      <c r="D75" s="112">
        <v>29.6</v>
      </c>
      <c r="E75" s="201">
        <v>0.1</v>
      </c>
      <c r="F75" s="201">
        <v>2</v>
      </c>
      <c r="G75" s="201">
        <v>12.2</v>
      </c>
      <c r="H75" s="201">
        <f t="shared" si="119"/>
        <v>12.363251999372979</v>
      </c>
      <c r="I75" s="112">
        <v>0.26</v>
      </c>
      <c r="J75" s="118" t="s">
        <v>96</v>
      </c>
      <c r="K75" s="112">
        <v>2659.6</v>
      </c>
      <c r="L75" s="112">
        <v>183.7</v>
      </c>
      <c r="M75" s="130">
        <f t="shared" si="120"/>
        <v>2.8845044421368411</v>
      </c>
      <c r="N75" s="131">
        <v>4.1199E-2</v>
      </c>
      <c r="O75" s="112">
        <v>1.6237999999999999E-2</v>
      </c>
      <c r="P75" s="112">
        <v>6.8442000000000003E-2</v>
      </c>
      <c r="Q75" s="112">
        <v>3.2476999999999999E-2</v>
      </c>
      <c r="R75" s="112">
        <v>6.097E-3</v>
      </c>
      <c r="S75" s="112">
        <v>3.6169000000000001E-3</v>
      </c>
      <c r="T75" s="112">
        <v>4.7467999999999998E-3</v>
      </c>
      <c r="U75" s="112">
        <v>2.7761999999999999E-3</v>
      </c>
      <c r="V75" s="112">
        <v>2.3374000000000001</v>
      </c>
      <c r="W75" s="112">
        <v>3.3875000000000002</v>
      </c>
      <c r="X75" s="183">
        <v>2.8624000000000001</v>
      </c>
      <c r="Y75" s="112">
        <v>0.52505999999999997</v>
      </c>
      <c r="Z75" s="112">
        <v>0.34644000000000003</v>
      </c>
      <c r="AA75" s="112">
        <v>0.34744999999999998</v>
      </c>
      <c r="AB75" s="112">
        <v>0.34667999999999999</v>
      </c>
      <c r="AC75" s="112">
        <v>1.0077E-3</v>
      </c>
      <c r="AD75" s="112">
        <v>2.5585E-2</v>
      </c>
      <c r="AE75" s="112">
        <v>0.36620999999999998</v>
      </c>
      <c r="AF75" s="112">
        <v>2.2764E-3</v>
      </c>
      <c r="AG75" s="112">
        <v>0.40039000000000002</v>
      </c>
      <c r="AH75" s="112">
        <v>1.3525E-3</v>
      </c>
      <c r="AI75" s="112">
        <v>80</v>
      </c>
      <c r="AJ75" s="112">
        <v>0.33901999999999999</v>
      </c>
      <c r="AK75" s="112">
        <v>0.35036</v>
      </c>
      <c r="AL75" s="112">
        <v>0.34179999999999999</v>
      </c>
      <c r="AM75" s="112">
        <v>1.1335E-2</v>
      </c>
      <c r="AN75" s="112">
        <v>3.9066999999999998E-2</v>
      </c>
      <c r="AO75" s="112">
        <v>0.41016000000000002</v>
      </c>
      <c r="AP75" s="112">
        <v>3.6905999999999999E-4</v>
      </c>
      <c r="AQ75" s="112">
        <v>0.48827999999999999</v>
      </c>
      <c r="AR75" s="112">
        <v>3.0299999999999999E-4</v>
      </c>
      <c r="AS75" s="112">
        <v>2.9439000000000001E-4</v>
      </c>
      <c r="AT75" s="112">
        <v>3.3160999999999998E-4</v>
      </c>
      <c r="AU75" s="112">
        <v>9.0919E-3</v>
      </c>
      <c r="AV75" s="112">
        <v>1.0807000000000001E-2</v>
      </c>
      <c r="AW75" s="132">
        <v>6.2299999999999996E-5</v>
      </c>
      <c r="AX75" s="132">
        <v>7.9300000000000003E-5</v>
      </c>
      <c r="AY75" s="132">
        <v>2.5999999999999998E-5</v>
      </c>
      <c r="AZ75" s="132">
        <v>2.26E-5</v>
      </c>
      <c r="BA75" s="132">
        <v>6.6699999999999997E-6</v>
      </c>
      <c r="BB75" s="132">
        <v>8.0299999999999994E-6</v>
      </c>
      <c r="BC75" s="112">
        <v>1.7378999999999999E-3</v>
      </c>
      <c r="BD75" s="112">
        <v>1.1765E-3</v>
      </c>
      <c r="BE75" s="112">
        <v>3.7109E-3</v>
      </c>
      <c r="BF75" s="112">
        <v>3.3671E-3</v>
      </c>
      <c r="BG75" s="112">
        <v>3.1881999999999999E-4</v>
      </c>
      <c r="BH75" s="112">
        <v>4.1637999999999999E-4</v>
      </c>
      <c r="BI75" s="132">
        <v>4.6600000000000001E-5</v>
      </c>
      <c r="BJ75" s="132">
        <v>4.3800000000000001E-5</v>
      </c>
      <c r="BK75" s="132">
        <v>1.47E-5</v>
      </c>
      <c r="BL75" s="132">
        <v>8.8200000000000003E-6</v>
      </c>
      <c r="BM75" s="112">
        <v>2.8775999999999999E-2</v>
      </c>
      <c r="BN75" s="112">
        <v>2.3082999999999999E-2</v>
      </c>
      <c r="BO75" s="112">
        <v>1.0265E-2</v>
      </c>
      <c r="BP75" s="112">
        <v>6.2357000000000003E-3</v>
      </c>
      <c r="BQ75" s="112">
        <v>8.2501999999999992E-3</v>
      </c>
      <c r="BR75" s="112">
        <v>1.1105E-2</v>
      </c>
      <c r="BS75" s="112">
        <v>2.849E-3</v>
      </c>
      <c r="BT75" s="112">
        <v>2.0525000000000002E-2</v>
      </c>
      <c r="BU75" s="112">
        <v>2.5616E-2</v>
      </c>
      <c r="BV75" s="112">
        <v>11.226000000000001</v>
      </c>
      <c r="BW75" s="112">
        <v>8.5274999999999999</v>
      </c>
      <c r="BX75" s="112">
        <v>3.4878</v>
      </c>
      <c r="BY75" s="112">
        <v>0.23487</v>
      </c>
      <c r="BZ75" s="112">
        <v>0.3</v>
      </c>
      <c r="CA75" s="112">
        <v>3</v>
      </c>
      <c r="CB75" s="112">
        <v>187.58</v>
      </c>
      <c r="CC75" s="112">
        <v>0.34200000000000003</v>
      </c>
      <c r="CD75" s="112">
        <v>2</v>
      </c>
      <c r="CE75" s="112">
        <v>0</v>
      </c>
      <c r="CF75" s="112">
        <v>0</v>
      </c>
      <c r="CG75" s="112">
        <v>2</v>
      </c>
      <c r="CH75" s="112">
        <v>41</v>
      </c>
      <c r="CI75" s="112">
        <v>20</v>
      </c>
      <c r="CJ75" s="112">
        <v>239.18</v>
      </c>
      <c r="CK75" s="118">
        <v>1</v>
      </c>
      <c r="CL75" s="111">
        <f t="shared" si="118"/>
        <v>-3.4781926371542538E-2</v>
      </c>
      <c r="CM75" s="111">
        <v>-77.730999999999995</v>
      </c>
      <c r="CN75" s="111">
        <v>167.5881</v>
      </c>
      <c r="CO75" s="112">
        <v>23</v>
      </c>
      <c r="CP75" s="112">
        <v>55</v>
      </c>
      <c r="CQ75" s="112">
        <v>45</v>
      </c>
      <c r="CT75" s="118"/>
      <c r="DA75" s="118"/>
      <c r="DC75" s="118">
        <v>-10.768000000000001</v>
      </c>
    </row>
    <row r="76" spans="1:108">
      <c r="A76" s="169">
        <v>38875</v>
      </c>
      <c r="B76" s="1">
        <v>69.2</v>
      </c>
      <c r="C76" s="112">
        <v>22.5</v>
      </c>
      <c r="D76" s="168">
        <v>40.700000000000003</v>
      </c>
      <c r="E76" s="201">
        <v>6.1</v>
      </c>
      <c r="F76" s="222">
        <v>4.5999999999999996</v>
      </c>
      <c r="G76" s="222">
        <v>-18</v>
      </c>
      <c r="H76" s="201">
        <f t="shared" si="119"/>
        <v>19.554283418218116</v>
      </c>
      <c r="I76" s="1">
        <v>0.19</v>
      </c>
      <c r="J76" s="29"/>
      <c r="K76" s="4"/>
      <c r="L76" s="4"/>
      <c r="M76" s="44"/>
      <c r="N76" s="35"/>
      <c r="O76" s="4"/>
      <c r="P76" s="4"/>
      <c r="Q76" s="4"/>
      <c r="R76" s="4"/>
      <c r="S76" s="4"/>
      <c r="T76" s="4"/>
      <c r="U76" s="4"/>
      <c r="V76" s="4"/>
      <c r="W76" s="4"/>
      <c r="X76" s="182">
        <v>3.8410500000000001</v>
      </c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180"/>
      <c r="AQ76" s="4"/>
      <c r="AR76" s="180"/>
      <c r="AS76" s="4"/>
      <c r="AT76" s="180"/>
      <c r="AU76" s="180"/>
      <c r="AV76" s="180"/>
      <c r="AW76" s="180"/>
      <c r="AX76" s="180"/>
      <c r="AY76" s="180"/>
      <c r="AZ76" s="180"/>
      <c r="BA76" s="180"/>
      <c r="BB76" s="180"/>
      <c r="BC76" s="180"/>
      <c r="BD76" s="180"/>
      <c r="BE76" s="4"/>
      <c r="BF76" s="4"/>
      <c r="BG76" s="180"/>
      <c r="BH76" s="180"/>
      <c r="BI76" s="180"/>
      <c r="BJ76" s="180"/>
      <c r="BK76" s="180"/>
      <c r="BL76" s="180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29"/>
      <c r="CL76" s="9"/>
      <c r="CM76" s="4"/>
      <c r="CN76" s="4"/>
      <c r="CO76" s="4"/>
      <c r="CP76" s="4"/>
      <c r="CQ76" s="4"/>
      <c r="CR76" s="4"/>
      <c r="CS76" s="4"/>
      <c r="CT76" s="29"/>
      <c r="CU76" s="4"/>
      <c r="CV76" s="4"/>
      <c r="CW76" s="4"/>
      <c r="CX76" s="4"/>
      <c r="CY76" s="4"/>
      <c r="CZ76" s="4"/>
      <c r="DA76" s="29"/>
      <c r="DB76" s="4"/>
      <c r="DC76" s="29"/>
      <c r="DD76" s="4"/>
    </row>
    <row r="77" spans="1:108" s="112" customFormat="1">
      <c r="A77" s="176">
        <v>38745</v>
      </c>
      <c r="B77" s="112">
        <v>-51.7</v>
      </c>
      <c r="C77" s="112">
        <v>56.4</v>
      </c>
      <c r="D77" s="168">
        <v>37</v>
      </c>
      <c r="E77" s="201">
        <v>8.4</v>
      </c>
      <c r="F77" s="201">
        <v>-16.399999999999999</v>
      </c>
      <c r="G77" s="201">
        <v>3.2</v>
      </c>
      <c r="H77" s="201">
        <f t="shared" si="119"/>
        <v>18.701871564097534</v>
      </c>
      <c r="I77" s="112">
        <v>1.8</v>
      </c>
      <c r="J77" s="118"/>
      <c r="M77" s="130"/>
      <c r="N77" s="131"/>
      <c r="X77" s="183">
        <v>1.8498000000000001</v>
      </c>
      <c r="BA77" s="132"/>
      <c r="BB77" s="132"/>
      <c r="CK77" s="118"/>
      <c r="CL77" s="111"/>
      <c r="CM77" s="111"/>
      <c r="CN77" s="111"/>
      <c r="CT77" s="118"/>
      <c r="DA77" s="118"/>
      <c r="DC77" s="118"/>
    </row>
    <row r="78" spans="1:108">
      <c r="A78" s="26"/>
      <c r="C78" s="4"/>
      <c r="D78" s="4"/>
      <c r="E78" s="4"/>
      <c r="F78" s="4"/>
      <c r="G78" s="4"/>
      <c r="H78" s="4"/>
      <c r="I78" s="4"/>
      <c r="J78" s="27"/>
      <c r="L78" s="4"/>
      <c r="M78" s="44" t="s">
        <v>116</v>
      </c>
      <c r="N78" s="35"/>
      <c r="O78" s="4"/>
      <c r="X78" s="44"/>
      <c r="CK78" s="27"/>
      <c r="CL78" s="1" t="s">
        <v>111</v>
      </c>
      <c r="CT78" s="27"/>
      <c r="DA78" s="27"/>
      <c r="DC78" s="27"/>
    </row>
    <row r="79" spans="1:108">
      <c r="A79" s="26"/>
      <c r="C79" s="4"/>
      <c r="D79" s="4"/>
      <c r="E79" s="4"/>
      <c r="F79" s="4"/>
      <c r="G79" s="4"/>
      <c r="H79" s="4"/>
      <c r="I79" s="4"/>
      <c r="J79" s="27"/>
      <c r="L79" s="4"/>
      <c r="M79" s="44" t="s">
        <v>111</v>
      </c>
      <c r="N79" s="35"/>
      <c r="O79" s="4"/>
      <c r="X79" s="44"/>
      <c r="CK79" s="27"/>
      <c r="CT79" s="27"/>
      <c r="DA79" s="27"/>
      <c r="DC79" s="27"/>
    </row>
    <row r="80" spans="1:108">
      <c r="A80" s="26"/>
      <c r="C80" s="4"/>
      <c r="D80" s="4"/>
      <c r="E80" s="4"/>
      <c r="F80" s="4"/>
      <c r="G80" s="4"/>
      <c r="H80" s="4"/>
      <c r="I80" s="4"/>
      <c r="J80" s="27"/>
      <c r="L80" s="4"/>
      <c r="M80" s="44" t="s">
        <v>111</v>
      </c>
      <c r="N80" s="35"/>
      <c r="O80" s="4"/>
      <c r="X80" s="44"/>
      <c r="CK80" s="27"/>
      <c r="CT80" s="27"/>
      <c r="DA80" s="27"/>
      <c r="DC80" s="27"/>
    </row>
    <row r="81" spans="3:9">
      <c r="C81" s="4"/>
      <c r="D81" s="9"/>
      <c r="E81" s="9"/>
      <c r="F81" s="9"/>
      <c r="G81" s="9"/>
      <c r="H81" s="9"/>
      <c r="I81" s="4"/>
    </row>
    <row r="82" spans="3:9">
      <c r="C82" s="4"/>
      <c r="D82" s="9"/>
      <c r="E82" s="9"/>
      <c r="F82" s="9"/>
      <c r="G82" s="9"/>
      <c r="H82" s="9"/>
      <c r="I82" s="4"/>
    </row>
    <row r="83" spans="3:9">
      <c r="C83" s="4"/>
      <c r="D83" s="12"/>
      <c r="E83" s="12"/>
      <c r="F83" s="12"/>
      <c r="G83" s="12"/>
      <c r="H83" s="12"/>
      <c r="I8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E117"/>
  <sheetViews>
    <sheetView workbookViewId="0">
      <selection activeCell="W32" sqref="W32"/>
    </sheetView>
  </sheetViews>
  <sheetFormatPr defaultRowHeight="15"/>
  <cols>
    <col min="1" max="1" width="10" style="179" bestFit="1" customWidth="1"/>
    <col min="5" max="8" width="9.140625" style="1"/>
    <col min="25" max="25" width="9.140625" style="1"/>
  </cols>
  <sheetData>
    <row r="1" spans="1:109">
      <c r="A1" s="26"/>
      <c r="B1" s="1">
        <v>1</v>
      </c>
      <c r="C1" s="1">
        <f>B1+1</f>
        <v>2</v>
      </c>
      <c r="D1" s="1">
        <f t="shared" ref="D1" si="0">C1+1</f>
        <v>3</v>
      </c>
      <c r="E1" s="1">
        <f t="shared" ref="E1" si="1">D1+1</f>
        <v>4</v>
      </c>
      <c r="F1" s="1">
        <f t="shared" ref="F1" si="2">E1+1</f>
        <v>5</v>
      </c>
      <c r="G1" s="1">
        <f t="shared" ref="G1" si="3">F1+1</f>
        <v>6</v>
      </c>
      <c r="H1" s="1">
        <f t="shared" ref="H1" si="4">G1+1</f>
        <v>7</v>
      </c>
      <c r="I1" s="1">
        <f t="shared" ref="I1" si="5">H1+1</f>
        <v>8</v>
      </c>
      <c r="J1" s="1">
        <f t="shared" ref="J1" si="6">I1+1</f>
        <v>9</v>
      </c>
      <c r="K1" s="1">
        <f t="shared" ref="K1" si="7">J1+1</f>
        <v>10</v>
      </c>
      <c r="L1" s="1">
        <f t="shared" ref="L1" si="8">K1+1</f>
        <v>11</v>
      </c>
      <c r="M1" s="1">
        <f t="shared" ref="M1" si="9">L1+1</f>
        <v>12</v>
      </c>
      <c r="N1" s="1">
        <f t="shared" ref="N1" si="10">M1+1</f>
        <v>13</v>
      </c>
      <c r="O1" s="1">
        <f t="shared" ref="O1" si="11">N1+1</f>
        <v>14</v>
      </c>
      <c r="P1" s="1">
        <f t="shared" ref="P1" si="12">O1+1</f>
        <v>15</v>
      </c>
      <c r="Q1" s="1">
        <f t="shared" ref="Q1" si="13">P1+1</f>
        <v>16</v>
      </c>
      <c r="R1" s="1">
        <f t="shared" ref="R1" si="14">Q1+1</f>
        <v>17</v>
      </c>
      <c r="S1" s="1">
        <f t="shared" ref="S1" si="15">R1+1</f>
        <v>18</v>
      </c>
      <c r="T1" s="1">
        <f t="shared" ref="T1" si="16">S1+1</f>
        <v>19</v>
      </c>
      <c r="U1" s="1">
        <f t="shared" ref="U1" si="17">T1+1</f>
        <v>20</v>
      </c>
      <c r="V1" s="1">
        <f t="shared" ref="V1" si="18">U1+1</f>
        <v>21</v>
      </c>
      <c r="W1" s="1">
        <f t="shared" ref="W1" si="19">V1+1</f>
        <v>22</v>
      </c>
      <c r="X1" s="1">
        <f t="shared" ref="X1" si="20">W1+1</f>
        <v>23</v>
      </c>
      <c r="Y1" s="1">
        <f t="shared" ref="Y1" si="21">X1+1</f>
        <v>24</v>
      </c>
      <c r="Z1" s="1">
        <f t="shared" ref="Z1" si="22">Y1+1</f>
        <v>25</v>
      </c>
      <c r="AA1" s="1">
        <f t="shared" ref="AA1" si="23">Z1+1</f>
        <v>26</v>
      </c>
      <c r="AB1" s="1">
        <f t="shared" ref="AB1" si="24">AA1+1</f>
        <v>27</v>
      </c>
      <c r="AC1" s="1">
        <f t="shared" ref="AC1" si="25">AB1+1</f>
        <v>28</v>
      </c>
      <c r="AD1" s="1">
        <f t="shared" ref="AD1" si="26">AC1+1</f>
        <v>29</v>
      </c>
      <c r="AE1" s="1">
        <f t="shared" ref="AE1" si="27">AD1+1</f>
        <v>30</v>
      </c>
      <c r="AF1" s="1">
        <f t="shared" ref="AF1" si="28">AE1+1</f>
        <v>31</v>
      </c>
      <c r="AG1" s="1">
        <f t="shared" ref="AG1" si="29">AF1+1</f>
        <v>32</v>
      </c>
      <c r="AH1" s="1">
        <f t="shared" ref="AH1" si="30">AG1+1</f>
        <v>33</v>
      </c>
      <c r="AI1" s="1">
        <f t="shared" ref="AI1" si="31">AH1+1</f>
        <v>34</v>
      </c>
      <c r="AJ1" s="1">
        <f t="shared" ref="AJ1" si="32">AI1+1</f>
        <v>35</v>
      </c>
      <c r="AK1" s="1">
        <f t="shared" ref="AK1" si="33">AJ1+1</f>
        <v>36</v>
      </c>
      <c r="AL1" s="1">
        <f t="shared" ref="AL1" si="34">AK1+1</f>
        <v>37</v>
      </c>
      <c r="AM1" s="1">
        <f t="shared" ref="AM1" si="35">AL1+1</f>
        <v>38</v>
      </c>
      <c r="AN1" s="1">
        <f t="shared" ref="AN1" si="36">AM1+1</f>
        <v>39</v>
      </c>
      <c r="AO1" s="1">
        <f t="shared" ref="AO1" si="37">AN1+1</f>
        <v>40</v>
      </c>
      <c r="AP1" s="1">
        <f t="shared" ref="AP1" si="38">AO1+1</f>
        <v>41</v>
      </c>
      <c r="AQ1" s="1">
        <f t="shared" ref="AQ1" si="39">AP1+1</f>
        <v>42</v>
      </c>
      <c r="AR1" s="1">
        <f t="shared" ref="AR1" si="40">AQ1+1</f>
        <v>43</v>
      </c>
      <c r="AS1" s="1">
        <f t="shared" ref="AS1" si="41">AR1+1</f>
        <v>44</v>
      </c>
      <c r="AT1" s="1">
        <f t="shared" ref="AT1" si="42">AS1+1</f>
        <v>45</v>
      </c>
      <c r="AU1" s="1">
        <f t="shared" ref="AU1" si="43">AT1+1</f>
        <v>46</v>
      </c>
      <c r="AV1" s="1">
        <f t="shared" ref="AV1" si="44">AU1+1</f>
        <v>47</v>
      </c>
      <c r="AW1" s="1">
        <f t="shared" ref="AW1" si="45">AV1+1</f>
        <v>48</v>
      </c>
      <c r="AX1" s="1">
        <f t="shared" ref="AX1" si="46">AW1+1</f>
        <v>49</v>
      </c>
      <c r="AY1" s="1">
        <f t="shared" ref="AY1" si="47">AX1+1</f>
        <v>50</v>
      </c>
      <c r="AZ1" s="1">
        <f t="shared" ref="AZ1" si="48">AY1+1</f>
        <v>51</v>
      </c>
      <c r="BA1" s="1">
        <f t="shared" ref="BA1" si="49">AZ1+1</f>
        <v>52</v>
      </c>
      <c r="BB1" s="1">
        <f t="shared" ref="BB1" si="50">BA1+1</f>
        <v>53</v>
      </c>
      <c r="BC1" s="1">
        <f t="shared" ref="BC1" si="51">BB1+1</f>
        <v>54</v>
      </c>
      <c r="BD1" s="1">
        <f t="shared" ref="BD1" si="52">BC1+1</f>
        <v>55</v>
      </c>
      <c r="BE1" s="1">
        <f t="shared" ref="BE1" si="53">BD1+1</f>
        <v>56</v>
      </c>
      <c r="BF1" s="1">
        <f t="shared" ref="BF1" si="54">BE1+1</f>
        <v>57</v>
      </c>
      <c r="BG1" s="1">
        <f t="shared" ref="BG1" si="55">BF1+1</f>
        <v>58</v>
      </c>
      <c r="BH1" s="1">
        <f t="shared" ref="BH1" si="56">BG1+1</f>
        <v>59</v>
      </c>
      <c r="BI1" s="1">
        <f t="shared" ref="BI1" si="57">BH1+1</f>
        <v>60</v>
      </c>
      <c r="BJ1" s="1">
        <f t="shared" ref="BJ1" si="58">BI1+1</f>
        <v>61</v>
      </c>
      <c r="BK1" s="1">
        <f t="shared" ref="BK1" si="59">BJ1+1</f>
        <v>62</v>
      </c>
      <c r="BL1" s="1">
        <f t="shared" ref="BL1" si="60">BK1+1</f>
        <v>63</v>
      </c>
      <c r="BM1" s="1">
        <f t="shared" ref="BM1" si="61">BL1+1</f>
        <v>64</v>
      </c>
      <c r="BN1" s="1">
        <f t="shared" ref="BN1" si="62">BM1+1</f>
        <v>65</v>
      </c>
      <c r="BO1" s="1">
        <f t="shared" ref="BO1" si="63">BN1+1</f>
        <v>66</v>
      </c>
      <c r="BP1" s="1">
        <f t="shared" ref="BP1" si="64">BO1+1</f>
        <v>67</v>
      </c>
      <c r="BQ1" s="1">
        <f t="shared" ref="BQ1" si="65">BP1+1</f>
        <v>68</v>
      </c>
      <c r="BR1" s="1">
        <f t="shared" ref="BR1" si="66">BQ1+1</f>
        <v>69</v>
      </c>
      <c r="BS1" s="1">
        <f t="shared" ref="BS1" si="67">BR1+1</f>
        <v>70</v>
      </c>
      <c r="BT1" s="1">
        <f t="shared" ref="BT1" si="68">BS1+1</f>
        <v>71</v>
      </c>
      <c r="BU1" s="1">
        <f t="shared" ref="BU1" si="69">BT1+1</f>
        <v>72</v>
      </c>
      <c r="BV1" s="1">
        <f t="shared" ref="BV1" si="70">BU1+1</f>
        <v>73</v>
      </c>
      <c r="BW1" s="1">
        <f t="shared" ref="BW1" si="71">BV1+1</f>
        <v>74</v>
      </c>
      <c r="BX1" s="1">
        <f t="shared" ref="BX1" si="72">BW1+1</f>
        <v>75</v>
      </c>
      <c r="BY1" s="1">
        <f t="shared" ref="BY1" si="73">BX1+1</f>
        <v>76</v>
      </c>
      <c r="BZ1" s="1">
        <f t="shared" ref="BZ1" si="74">BY1+1</f>
        <v>77</v>
      </c>
      <c r="CA1" s="1">
        <f t="shared" ref="CA1" si="75">BZ1+1</f>
        <v>78</v>
      </c>
      <c r="CB1" s="1">
        <f t="shared" ref="CB1" si="76">CA1+1</f>
        <v>79</v>
      </c>
      <c r="CC1" s="1">
        <f t="shared" ref="CC1" si="77">CB1+1</f>
        <v>80</v>
      </c>
      <c r="CD1" s="1">
        <f t="shared" ref="CD1" si="78">CC1+1</f>
        <v>81</v>
      </c>
      <c r="CE1" s="1">
        <f t="shared" ref="CE1" si="79">CD1+1</f>
        <v>82</v>
      </c>
      <c r="CF1" s="1">
        <f t="shared" ref="CF1" si="80">CE1+1</f>
        <v>83</v>
      </c>
      <c r="CG1" s="1">
        <f t="shared" ref="CG1" si="81">CF1+1</f>
        <v>84</v>
      </c>
      <c r="CH1" s="1">
        <f t="shared" ref="CH1" si="82">CG1+1</f>
        <v>85</v>
      </c>
      <c r="CI1" s="1">
        <f t="shared" ref="CI1" si="83">CH1+1</f>
        <v>86</v>
      </c>
      <c r="CJ1" s="1">
        <f t="shared" ref="CJ1" si="84">CI1+1</f>
        <v>87</v>
      </c>
      <c r="CK1" s="1">
        <f t="shared" ref="CK1" si="85">CJ1+1</f>
        <v>88</v>
      </c>
      <c r="CL1" s="1">
        <f t="shared" ref="CL1" si="86">CK1+1</f>
        <v>89</v>
      </c>
      <c r="CM1" s="1">
        <f t="shared" ref="CM1" si="87">CL1+1</f>
        <v>90</v>
      </c>
      <c r="CN1" s="1">
        <f t="shared" ref="CN1" si="88">CM1+1</f>
        <v>91</v>
      </c>
      <c r="CO1" s="1">
        <f t="shared" ref="CO1" si="89">CN1+1</f>
        <v>92</v>
      </c>
      <c r="CP1" s="1">
        <f t="shared" ref="CP1" si="90">CO1+1</f>
        <v>93</v>
      </c>
      <c r="CQ1" s="1">
        <f t="shared" ref="CQ1" si="91">CP1+1</f>
        <v>94</v>
      </c>
      <c r="CR1" s="1">
        <f t="shared" ref="CR1" si="92">CQ1+1</f>
        <v>95</v>
      </c>
      <c r="CS1" s="1">
        <f t="shared" ref="CS1" si="93">CR1+1</f>
        <v>96</v>
      </c>
      <c r="CT1" s="1">
        <f t="shared" ref="CT1" si="94">CS1+1</f>
        <v>97</v>
      </c>
      <c r="CU1" s="1">
        <f t="shared" ref="CU1" si="95">CT1+1</f>
        <v>98</v>
      </c>
      <c r="CV1" s="1">
        <f t="shared" ref="CV1" si="96">CU1+1</f>
        <v>99</v>
      </c>
      <c r="CW1" s="1">
        <f t="shared" ref="CW1" si="97">CV1+1</f>
        <v>100</v>
      </c>
      <c r="CX1" s="1">
        <f t="shared" ref="CX1" si="98">CW1+1</f>
        <v>101</v>
      </c>
      <c r="CY1" s="1">
        <f t="shared" ref="CY1" si="99">CX1+1</f>
        <v>102</v>
      </c>
      <c r="CZ1" s="1">
        <f t="shared" ref="CZ1" si="100">CY1+1</f>
        <v>103</v>
      </c>
      <c r="DA1" s="1">
        <f t="shared" ref="DA1" si="101">CZ1+1</f>
        <v>104</v>
      </c>
      <c r="DB1" s="1">
        <f t="shared" ref="DB1" si="102">DA1+1</f>
        <v>105</v>
      </c>
      <c r="DC1" s="1">
        <f t="shared" ref="DC1" si="103">DB1+1</f>
        <v>106</v>
      </c>
      <c r="DD1" s="1">
        <f t="shared" ref="DD1" si="104">DC1+1</f>
        <v>107</v>
      </c>
      <c r="DE1" s="1">
        <f t="shared" ref="DE1" si="105">DD1+1</f>
        <v>108</v>
      </c>
    </row>
    <row r="2" spans="1:109" ht="90">
      <c r="A2" s="50" t="s">
        <v>98</v>
      </c>
      <c r="B2" s="7" t="s">
        <v>48</v>
      </c>
      <c r="C2" s="7" t="s">
        <v>47</v>
      </c>
      <c r="D2" s="209" t="s">
        <v>132</v>
      </c>
      <c r="E2" s="221" t="s">
        <v>135</v>
      </c>
      <c r="F2" s="221" t="s">
        <v>133</v>
      </c>
      <c r="G2" s="221" t="s">
        <v>134</v>
      </c>
      <c r="H2" s="221" t="s">
        <v>137</v>
      </c>
      <c r="I2" s="127" t="s">
        <v>131</v>
      </c>
      <c r="J2" s="40" t="s">
        <v>64</v>
      </c>
      <c r="K2" s="128" t="s">
        <v>65</v>
      </c>
      <c r="L2" s="32" t="s">
        <v>52</v>
      </c>
      <c r="M2" s="43" t="s">
        <v>89</v>
      </c>
      <c r="N2" s="36" t="s">
        <v>0</v>
      </c>
      <c r="O2" s="10" t="s">
        <v>1</v>
      </c>
      <c r="P2" s="13" t="s">
        <v>2</v>
      </c>
      <c r="Q2" s="13" t="s">
        <v>1</v>
      </c>
      <c r="R2" s="14" t="s">
        <v>3</v>
      </c>
      <c r="S2" s="14" t="s">
        <v>1</v>
      </c>
      <c r="T2" s="14" t="s">
        <v>4</v>
      </c>
      <c r="U2" s="14" t="s">
        <v>1</v>
      </c>
      <c r="V2" s="15" t="s">
        <v>5</v>
      </c>
      <c r="W2" s="15" t="s">
        <v>6</v>
      </c>
      <c r="X2" s="47" t="s">
        <v>7</v>
      </c>
      <c r="Y2" s="47" t="s">
        <v>136</v>
      </c>
      <c r="Z2" s="15" t="s">
        <v>1</v>
      </c>
      <c r="AA2" s="16" t="s">
        <v>8</v>
      </c>
      <c r="AB2" s="16" t="s">
        <v>9</v>
      </c>
      <c r="AC2" s="17" t="s">
        <v>10</v>
      </c>
      <c r="AD2" s="16" t="s">
        <v>1</v>
      </c>
      <c r="AE2" s="16" t="s">
        <v>11</v>
      </c>
      <c r="AF2" s="16" t="s">
        <v>12</v>
      </c>
      <c r="AG2" s="16" t="s">
        <v>13</v>
      </c>
      <c r="AH2" s="16" t="s">
        <v>14</v>
      </c>
      <c r="AI2" s="16"/>
      <c r="AJ2" s="18" t="s">
        <v>15</v>
      </c>
      <c r="AK2" s="18" t="s">
        <v>8</v>
      </c>
      <c r="AL2" s="18" t="s">
        <v>9</v>
      </c>
      <c r="AM2" s="19" t="s">
        <v>10</v>
      </c>
      <c r="AN2" s="18" t="s">
        <v>1</v>
      </c>
      <c r="AO2" s="18" t="s">
        <v>11</v>
      </c>
      <c r="AP2" s="18" t="s">
        <v>12</v>
      </c>
      <c r="AQ2" s="18" t="s">
        <v>13</v>
      </c>
      <c r="AR2" s="18" t="s">
        <v>14</v>
      </c>
      <c r="AS2" s="18" t="s">
        <v>13</v>
      </c>
      <c r="AT2" s="20" t="s">
        <v>16</v>
      </c>
      <c r="AU2" s="20" t="s">
        <v>17</v>
      </c>
      <c r="AV2" s="20" t="s">
        <v>18</v>
      </c>
      <c r="AW2" s="20" t="s">
        <v>17</v>
      </c>
      <c r="AX2" s="20" t="s">
        <v>19</v>
      </c>
      <c r="AY2" s="20" t="s">
        <v>17</v>
      </c>
      <c r="AZ2" s="20" t="s">
        <v>20</v>
      </c>
      <c r="BA2" s="20" t="s">
        <v>17</v>
      </c>
      <c r="BB2" s="20" t="s">
        <v>21</v>
      </c>
      <c r="BC2" s="20" t="s">
        <v>17</v>
      </c>
      <c r="BD2" s="20" t="s">
        <v>16</v>
      </c>
      <c r="BE2" s="20" t="s">
        <v>17</v>
      </c>
      <c r="BF2" s="20" t="s">
        <v>18</v>
      </c>
      <c r="BG2" s="20" t="s">
        <v>17</v>
      </c>
      <c r="BH2" s="20" t="s">
        <v>19</v>
      </c>
      <c r="BI2" s="20" t="s">
        <v>17</v>
      </c>
      <c r="BJ2" s="20" t="s">
        <v>20</v>
      </c>
      <c r="BK2" s="20" t="s">
        <v>17</v>
      </c>
      <c r="BL2" s="20" t="s">
        <v>21</v>
      </c>
      <c r="BM2" s="20" t="s">
        <v>17</v>
      </c>
      <c r="BN2" s="21" t="s">
        <v>22</v>
      </c>
      <c r="BO2" s="20" t="s">
        <v>1</v>
      </c>
      <c r="BP2" s="20" t="s">
        <v>23</v>
      </c>
      <c r="BQ2" s="20" t="s">
        <v>24</v>
      </c>
      <c r="BR2" s="20" t="s">
        <v>25</v>
      </c>
      <c r="BS2" s="20" t="s">
        <v>1</v>
      </c>
      <c r="BT2" s="20" t="s">
        <v>26</v>
      </c>
      <c r="BU2" s="21" t="s">
        <v>27</v>
      </c>
      <c r="BV2" s="20" t="s">
        <v>1</v>
      </c>
      <c r="BW2" s="21" t="s">
        <v>28</v>
      </c>
      <c r="BX2" s="20" t="s">
        <v>1</v>
      </c>
      <c r="BY2" s="21" t="s">
        <v>29</v>
      </c>
      <c r="BZ2" s="20" t="s">
        <v>1</v>
      </c>
      <c r="CA2" s="22" t="s">
        <v>30</v>
      </c>
      <c r="CB2" s="22" t="s">
        <v>31</v>
      </c>
      <c r="CC2" s="20" t="s">
        <v>32</v>
      </c>
      <c r="CD2" s="20" t="s">
        <v>33</v>
      </c>
      <c r="CE2" s="20" t="s">
        <v>34</v>
      </c>
      <c r="CF2" s="20" t="s">
        <v>35</v>
      </c>
      <c r="CG2" s="20" t="s">
        <v>36</v>
      </c>
      <c r="CH2" s="20" t="s">
        <v>37</v>
      </c>
      <c r="CI2" s="20" t="s">
        <v>38</v>
      </c>
      <c r="CJ2" s="20" t="s">
        <v>39</v>
      </c>
      <c r="CK2" s="20" t="s">
        <v>40</v>
      </c>
      <c r="CL2" s="20" t="s">
        <v>41</v>
      </c>
      <c r="CM2" s="20" t="s">
        <v>102</v>
      </c>
      <c r="CN2" s="103" t="s">
        <v>122</v>
      </c>
      <c r="CO2" s="103" t="s">
        <v>123</v>
      </c>
      <c r="CP2" s="60" t="s">
        <v>99</v>
      </c>
      <c r="CQ2" s="60" t="s">
        <v>100</v>
      </c>
      <c r="CR2" s="60" t="s">
        <v>101</v>
      </c>
      <c r="CS2" s="23" t="s">
        <v>71</v>
      </c>
      <c r="CT2" s="23" t="s">
        <v>72</v>
      </c>
      <c r="CU2" s="24" t="s">
        <v>73</v>
      </c>
      <c r="CV2" s="23" t="s">
        <v>54</v>
      </c>
      <c r="CW2" s="23" t="s">
        <v>74</v>
      </c>
      <c r="CX2" s="23" t="s">
        <v>75</v>
      </c>
      <c r="CY2" s="23" t="s">
        <v>76</v>
      </c>
      <c r="CZ2" s="23" t="s">
        <v>77</v>
      </c>
      <c r="DA2" s="23" t="s">
        <v>78</v>
      </c>
      <c r="DB2" s="23" t="s">
        <v>79</v>
      </c>
      <c r="DC2" s="23" t="s">
        <v>80</v>
      </c>
      <c r="DD2" s="25" t="s">
        <v>81</v>
      </c>
      <c r="DE2" s="105" t="s">
        <v>82</v>
      </c>
    </row>
    <row r="3" spans="1:109">
      <c r="A3" s="173">
        <v>42254</v>
      </c>
      <c r="B3" s="111">
        <v>14.5</v>
      </c>
      <c r="C3" s="111">
        <v>98.9</v>
      </c>
      <c r="D3" s="111">
        <v>29.3</v>
      </c>
      <c r="E3" s="201">
        <v>16.8</v>
      </c>
      <c r="F3" s="201">
        <v>-12</v>
      </c>
      <c r="G3" s="201">
        <v>-3.8</v>
      </c>
      <c r="H3" s="201">
        <f t="shared" ref="H3:H39" si="106">(E3^2+F3^2+G3^2)^0.5</f>
        <v>20.992379569739111</v>
      </c>
      <c r="I3" s="111">
        <v>3.9</v>
      </c>
      <c r="J3" s="155" t="s">
        <v>111</v>
      </c>
      <c r="K3" s="155" t="s">
        <v>111</v>
      </c>
      <c r="L3" s="155" t="s">
        <v>111</v>
      </c>
      <c r="M3" s="130"/>
      <c r="N3" s="131"/>
      <c r="O3" s="112"/>
      <c r="P3" s="112"/>
      <c r="Q3" s="112"/>
      <c r="R3" s="112"/>
      <c r="S3" s="112"/>
      <c r="T3" s="112"/>
      <c r="U3" s="112"/>
      <c r="V3" s="112"/>
      <c r="W3" s="112"/>
      <c r="X3" s="183">
        <v>2.3642249999999998</v>
      </c>
      <c r="Y3" s="130">
        <f>10^0.339196</f>
        <v>2.183715214749149</v>
      </c>
      <c r="Z3">
        <v>9.9089999999999998E-2</v>
      </c>
      <c r="AA3" s="112"/>
      <c r="AB3" s="112"/>
      <c r="AC3" s="112"/>
      <c r="AD3" s="112"/>
      <c r="AE3" s="112"/>
      <c r="AF3" s="112"/>
      <c r="AG3" s="132"/>
      <c r="AH3" s="112"/>
      <c r="AI3" s="132"/>
      <c r="AJ3" s="112"/>
      <c r="AK3" s="112"/>
      <c r="AL3" s="112"/>
      <c r="AM3" s="112"/>
      <c r="AN3" s="112"/>
      <c r="AO3" s="112"/>
      <c r="AP3" s="112"/>
      <c r="AQ3" s="132"/>
      <c r="AR3" s="112"/>
      <c r="AS3" s="132"/>
      <c r="AT3" s="132"/>
      <c r="AU3" s="132"/>
      <c r="AV3" s="11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8"/>
      <c r="CM3" s="111"/>
      <c r="CN3" s="111"/>
      <c r="CO3" s="112"/>
      <c r="CP3" s="155"/>
      <c r="CQ3" s="155"/>
      <c r="CR3" s="155"/>
      <c r="CS3" s="111"/>
      <c r="CT3" s="111"/>
      <c r="CU3" s="121"/>
      <c r="CV3" s="184"/>
      <c r="CW3" s="111"/>
      <c r="CX3" s="111"/>
      <c r="CY3" s="111"/>
      <c r="CZ3" s="111"/>
      <c r="DA3" s="111"/>
      <c r="DB3" s="121"/>
      <c r="DC3" s="111"/>
      <c r="DD3" s="118"/>
      <c r="DE3" s="123"/>
    </row>
    <row r="4" spans="1:109">
      <c r="A4" s="232">
        <v>42249</v>
      </c>
      <c r="B4" s="48">
        <v>39.19</v>
      </c>
      <c r="C4" s="233">
        <v>40.869999999999997</v>
      </c>
      <c r="D4" s="12">
        <v>39.799999999999997</v>
      </c>
      <c r="E4" s="222">
        <v>10.3</v>
      </c>
      <c r="F4" s="222">
        <v>-12.2</v>
      </c>
      <c r="G4" s="222">
        <v>-18</v>
      </c>
      <c r="H4" s="201">
        <f t="shared" si="106"/>
        <v>24.060964236705065</v>
      </c>
      <c r="I4" s="9">
        <v>0.13</v>
      </c>
      <c r="J4" s="31"/>
      <c r="K4" s="48"/>
      <c r="L4" s="48"/>
      <c r="M4" s="205"/>
      <c r="N4" s="206"/>
      <c r="O4" s="203"/>
      <c r="P4" s="203"/>
      <c r="Q4" s="203"/>
      <c r="R4" s="203"/>
      <c r="S4" s="203"/>
      <c r="T4" s="203"/>
      <c r="U4" s="203"/>
      <c r="V4" s="203"/>
      <c r="W4" s="203"/>
      <c r="X4" s="207">
        <v>2.0347330000000001</v>
      </c>
      <c r="Y4" s="60">
        <f>10^0.298719</f>
        <v>1.9893857373619768</v>
      </c>
      <c r="Z4">
        <v>4.8828999999999997E-2</v>
      </c>
      <c r="AA4" s="203"/>
      <c r="AB4" s="203"/>
      <c r="AC4" s="203"/>
      <c r="AD4" s="203"/>
      <c r="AE4" s="203"/>
      <c r="AF4" s="203"/>
      <c r="AG4" s="208"/>
      <c r="AH4" s="203"/>
      <c r="AI4" s="208"/>
      <c r="AJ4" s="203"/>
      <c r="AK4" s="203"/>
      <c r="AL4" s="203"/>
      <c r="AM4" s="203"/>
      <c r="AN4" s="203"/>
      <c r="AO4" s="203"/>
      <c r="AP4" s="203"/>
      <c r="AQ4" s="208"/>
      <c r="AR4" s="203"/>
      <c r="AS4" s="208"/>
      <c r="AT4" s="208"/>
      <c r="AU4" s="208"/>
      <c r="AV4" s="208"/>
      <c r="AW4" s="208"/>
      <c r="AX4" s="208"/>
      <c r="AY4" s="208"/>
      <c r="AZ4" s="208"/>
      <c r="BA4" s="208"/>
      <c r="BB4" s="208"/>
      <c r="BC4" s="208"/>
      <c r="BD4" s="208"/>
      <c r="BE4" s="208"/>
      <c r="BF4" s="208"/>
      <c r="BG4" s="208"/>
      <c r="BH4" s="208"/>
      <c r="BI4" s="208"/>
      <c r="BJ4" s="208"/>
      <c r="BK4" s="208"/>
      <c r="BL4" s="208"/>
      <c r="BM4" s="208"/>
      <c r="BN4" s="203"/>
      <c r="BO4" s="203"/>
      <c r="BP4" s="203"/>
      <c r="BQ4" s="203"/>
      <c r="BR4" s="203"/>
      <c r="BS4" s="203"/>
      <c r="BT4" s="208"/>
      <c r="BU4" s="203"/>
      <c r="BV4" s="203"/>
      <c r="BW4" s="203"/>
      <c r="BX4" s="203"/>
      <c r="BY4" s="203"/>
      <c r="BZ4" s="203"/>
      <c r="CA4" s="203"/>
      <c r="CB4" s="203"/>
      <c r="CC4" s="203"/>
      <c r="CD4" s="203"/>
      <c r="CE4" s="203"/>
      <c r="CF4" s="203"/>
      <c r="CG4" s="203"/>
      <c r="CH4" s="203"/>
      <c r="CI4" s="203"/>
      <c r="CJ4" s="203"/>
      <c r="CK4" s="203"/>
      <c r="CL4" s="204"/>
      <c r="CM4" s="48"/>
      <c r="CN4" s="48"/>
      <c r="CO4" s="48"/>
      <c r="CP4" s="48"/>
      <c r="CQ4" s="48"/>
      <c r="CR4" s="48"/>
      <c r="CS4" s="48"/>
      <c r="CT4" s="48"/>
      <c r="CU4" s="234"/>
      <c r="CV4" s="235"/>
      <c r="CW4" s="48"/>
      <c r="CX4" s="48"/>
      <c r="CY4" s="48"/>
      <c r="CZ4" s="48"/>
      <c r="DA4" s="48"/>
      <c r="DB4" s="234"/>
      <c r="DC4" s="48"/>
      <c r="DD4" s="101"/>
      <c r="DE4" s="49"/>
    </row>
    <row r="5" spans="1:109" s="112" customFormat="1">
      <c r="A5" s="173">
        <v>42067</v>
      </c>
      <c r="B5" s="111">
        <v>-15.9</v>
      </c>
      <c r="C5" s="111">
        <v>88.1</v>
      </c>
      <c r="D5" s="111">
        <v>39.799999999999997</v>
      </c>
      <c r="E5" s="201">
        <v>7.8</v>
      </c>
      <c r="F5" s="201">
        <v>-16</v>
      </c>
      <c r="G5" s="201">
        <v>-2.5</v>
      </c>
      <c r="H5" s="201">
        <f t="shared" si="106"/>
        <v>17.974704448196082</v>
      </c>
      <c r="I5" s="112">
        <v>0.18</v>
      </c>
      <c r="J5" s="121"/>
      <c r="K5" s="111"/>
      <c r="L5" s="111"/>
      <c r="M5" s="130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83">
        <v>2.0904500000000001</v>
      </c>
      <c r="Y5" s="119">
        <f>10^0.315621</f>
        <v>2.0683355664052709</v>
      </c>
      <c r="Z5" s="112">
        <v>0.22281899999999999</v>
      </c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20"/>
      <c r="AV5" s="111"/>
      <c r="AW5" s="111"/>
      <c r="AX5" s="111"/>
      <c r="AY5" s="111"/>
      <c r="AZ5" s="111"/>
      <c r="BA5" s="111"/>
      <c r="BB5" s="111"/>
      <c r="BC5" s="120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21"/>
      <c r="CM5" s="111"/>
      <c r="CN5" s="111"/>
      <c r="CO5" s="111"/>
      <c r="CP5" s="111"/>
      <c r="CQ5" s="111"/>
      <c r="CR5" s="111"/>
      <c r="CS5" s="111"/>
      <c r="CT5" s="111"/>
      <c r="CU5" s="121"/>
      <c r="CV5" s="111"/>
      <c r="CW5" s="111"/>
      <c r="CX5" s="111"/>
      <c r="CY5" s="111"/>
      <c r="CZ5" s="111"/>
      <c r="DA5" s="111"/>
      <c r="DB5" s="121"/>
      <c r="DC5" s="111"/>
      <c r="DD5" s="121"/>
      <c r="DE5" s="111"/>
    </row>
    <row r="6" spans="1:109">
      <c r="A6" s="171">
        <v>42061</v>
      </c>
      <c r="B6" s="9">
        <v>68</v>
      </c>
      <c r="C6" s="9">
        <v>-149</v>
      </c>
      <c r="D6" s="9">
        <v>33.700000000000003</v>
      </c>
      <c r="E6" s="222">
        <v>5.6</v>
      </c>
      <c r="F6" s="222">
        <v>-2.2999999999999998</v>
      </c>
      <c r="G6" s="222">
        <v>-20.2</v>
      </c>
      <c r="H6" s="201">
        <f t="shared" si="106"/>
        <v>21.087674124947966</v>
      </c>
      <c r="I6" s="9">
        <v>0.53</v>
      </c>
      <c r="J6" s="96"/>
      <c r="K6" s="4"/>
      <c r="L6" s="9"/>
      <c r="M6" s="44"/>
      <c r="N6" s="37"/>
      <c r="O6" s="9"/>
      <c r="P6" s="9"/>
      <c r="Q6" s="9"/>
      <c r="R6" s="9"/>
      <c r="S6" s="9"/>
      <c r="T6" s="9"/>
      <c r="U6" s="9"/>
      <c r="V6" s="9"/>
      <c r="W6" s="9"/>
      <c r="X6" s="182">
        <v>3.0257000000000001</v>
      </c>
      <c r="Y6" s="62">
        <f>10^0.435426</f>
        <v>2.7253733194687482</v>
      </c>
      <c r="Z6">
        <v>0.22931199999999999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11"/>
      <c r="AR6" s="9"/>
      <c r="AS6" s="11"/>
      <c r="AT6" s="9"/>
      <c r="AU6" s="9"/>
      <c r="AV6" s="9"/>
      <c r="AW6" s="9"/>
      <c r="AX6" s="11"/>
      <c r="AY6" s="11"/>
      <c r="AZ6" s="11"/>
      <c r="BA6" s="11"/>
      <c r="BB6" s="11"/>
      <c r="BC6" s="11"/>
      <c r="BD6" s="9"/>
      <c r="BE6" s="9"/>
      <c r="BF6" s="9"/>
      <c r="BG6" s="9"/>
      <c r="BH6" s="9"/>
      <c r="BI6" s="9"/>
      <c r="BJ6" s="11"/>
      <c r="BK6" s="11"/>
      <c r="BL6" s="11"/>
      <c r="BM6" s="11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31"/>
      <c r="CM6" s="9"/>
      <c r="CN6" s="9"/>
      <c r="CO6" s="9"/>
      <c r="CP6" s="9"/>
      <c r="CQ6" s="9"/>
      <c r="CR6" s="9"/>
      <c r="CS6" s="9"/>
      <c r="CT6" s="9"/>
      <c r="CU6" s="31"/>
      <c r="CV6" s="236"/>
      <c r="CW6" s="9"/>
      <c r="CX6" s="9"/>
      <c r="CY6" s="9"/>
      <c r="CZ6" s="9"/>
      <c r="DA6" s="9"/>
      <c r="DB6" s="31"/>
      <c r="DC6" s="9"/>
      <c r="DD6" s="29"/>
      <c r="DE6" s="4"/>
    </row>
    <row r="7" spans="1:109" s="112" customFormat="1">
      <c r="A7" s="173">
        <v>42013</v>
      </c>
      <c r="B7" s="111">
        <v>2</v>
      </c>
      <c r="C7" s="111">
        <v>28.8</v>
      </c>
      <c r="D7" s="111">
        <v>36</v>
      </c>
      <c r="E7" s="201">
        <v>-10.7</v>
      </c>
      <c r="F7" s="201">
        <v>-7.6</v>
      </c>
      <c r="G7" s="201">
        <v>11.6</v>
      </c>
      <c r="H7" s="201">
        <f t="shared" si="106"/>
        <v>17.515992692393997</v>
      </c>
      <c r="I7" s="111">
        <v>0.41</v>
      </c>
      <c r="J7" s="118"/>
      <c r="L7" s="111"/>
      <c r="M7" s="130"/>
      <c r="N7" s="124"/>
      <c r="O7" s="111"/>
      <c r="P7" s="111"/>
      <c r="Q7" s="111"/>
      <c r="R7" s="111"/>
      <c r="S7" s="111"/>
      <c r="T7" s="111"/>
      <c r="U7" s="111"/>
      <c r="V7" s="111"/>
      <c r="W7" s="111"/>
      <c r="X7" s="183">
        <v>1.58755</v>
      </c>
      <c r="Y7" s="62">
        <f>10^0.184433</f>
        <v>1.5290898306383638</v>
      </c>
      <c r="Z7" s="112">
        <v>5.5867E-2</v>
      </c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21"/>
      <c r="CM7" s="111"/>
      <c r="CN7" s="111"/>
      <c r="CO7" s="111"/>
      <c r="CP7" s="122"/>
      <c r="CQ7" s="122"/>
      <c r="CR7" s="111"/>
      <c r="CS7" s="111"/>
      <c r="CT7" s="111"/>
      <c r="CU7" s="121"/>
      <c r="CV7" s="111"/>
      <c r="CW7" s="111"/>
      <c r="CX7" s="111"/>
      <c r="CY7" s="111"/>
      <c r="CZ7" s="111"/>
      <c r="DA7" s="111"/>
      <c r="DB7" s="121"/>
      <c r="DC7" s="111"/>
      <c r="DD7" s="118"/>
      <c r="DE7" s="111"/>
    </row>
    <row r="8" spans="1:109">
      <c r="A8" s="171">
        <v>42011</v>
      </c>
      <c r="B8" s="9">
        <v>45.7</v>
      </c>
      <c r="C8" s="9">
        <v>26.9</v>
      </c>
      <c r="D8" s="9">
        <v>45.5</v>
      </c>
      <c r="E8" s="222">
        <v>-35.4</v>
      </c>
      <c r="F8" s="222">
        <v>1.8</v>
      </c>
      <c r="G8" s="222">
        <v>-4.4000000000000004</v>
      </c>
      <c r="H8" s="201">
        <f t="shared" si="106"/>
        <v>35.717782685939504</v>
      </c>
      <c r="I8" s="9">
        <v>0.4</v>
      </c>
      <c r="J8" s="96"/>
      <c r="K8" s="95"/>
      <c r="L8" s="95"/>
      <c r="M8" s="76"/>
      <c r="N8" s="95"/>
      <c r="O8" s="95"/>
      <c r="P8" s="95"/>
      <c r="Q8" s="95"/>
      <c r="R8" s="95"/>
      <c r="S8" s="95"/>
      <c r="T8" s="95"/>
      <c r="U8" s="95"/>
      <c r="V8" s="95"/>
      <c r="W8" s="95"/>
      <c r="X8" s="182">
        <v>3.0439500000000002</v>
      </c>
      <c r="Y8" s="78">
        <f>10^0.482552</f>
        <v>3.0377497933961854</v>
      </c>
      <c r="Z8">
        <v>0.119994</v>
      </c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8"/>
      <c r="BB8" s="98"/>
      <c r="BC8" s="98"/>
      <c r="BD8" s="95"/>
      <c r="BE8" s="95"/>
      <c r="BF8" s="95"/>
      <c r="BG8" s="95"/>
      <c r="BH8" s="95"/>
      <c r="BI8" s="95"/>
      <c r="BJ8" s="98"/>
      <c r="BK8" s="98"/>
      <c r="BL8" s="98"/>
      <c r="BM8" s="98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5"/>
      <c r="CF8" s="95"/>
      <c r="CG8" s="95"/>
      <c r="CH8" s="95"/>
      <c r="CI8" s="95"/>
      <c r="CJ8" s="95"/>
      <c r="CK8" s="95"/>
      <c r="CL8" s="95"/>
      <c r="CM8" s="9"/>
      <c r="CN8" s="95"/>
      <c r="CO8" s="95"/>
      <c r="CP8" s="95"/>
      <c r="CQ8" s="95"/>
      <c r="CR8" s="95"/>
      <c r="CS8" s="95"/>
      <c r="CT8" s="95"/>
      <c r="CU8" s="96"/>
      <c r="CV8" s="95"/>
      <c r="CW8" s="95"/>
      <c r="CX8" s="95"/>
      <c r="CY8" s="95"/>
      <c r="CZ8" s="95"/>
      <c r="DA8" s="95"/>
      <c r="DB8" s="95"/>
      <c r="DC8" s="95"/>
      <c r="DD8" s="96"/>
      <c r="DE8" s="95"/>
    </row>
    <row r="9" spans="1:109" s="112" customFormat="1">
      <c r="A9" s="176">
        <v>41986</v>
      </c>
      <c r="B9" s="112">
        <v>86.7</v>
      </c>
      <c r="C9" s="112">
        <v>-162.1</v>
      </c>
      <c r="D9" s="112">
        <v>30.7</v>
      </c>
      <c r="E9" s="201">
        <v>15.3</v>
      </c>
      <c r="F9" s="201">
        <v>-13.3</v>
      </c>
      <c r="G9" s="201">
        <v>-7.8</v>
      </c>
      <c r="H9" s="201">
        <f t="shared" si="106"/>
        <v>21.721418001594646</v>
      </c>
      <c r="I9" s="112">
        <v>0.15</v>
      </c>
      <c r="J9" s="118"/>
      <c r="M9" s="130"/>
      <c r="X9" s="183">
        <v>1.5021</v>
      </c>
      <c r="Y9" s="60">
        <f>10^0.173462</f>
        <v>1.4909462945781835</v>
      </c>
      <c r="Z9" s="112">
        <v>6.9981500000000002E-2</v>
      </c>
      <c r="AG9" s="132"/>
      <c r="AI9" s="132"/>
      <c r="AQ9" s="132"/>
      <c r="AS9" s="132"/>
      <c r="AT9" s="132"/>
      <c r="AU9" s="132"/>
      <c r="AZ9" s="132"/>
      <c r="BA9" s="132"/>
      <c r="BB9" s="132"/>
      <c r="BC9" s="132"/>
      <c r="BD9" s="132"/>
      <c r="BE9" s="132"/>
      <c r="BJ9" s="132"/>
      <c r="BK9" s="132"/>
      <c r="BL9" s="132"/>
      <c r="BM9" s="132"/>
      <c r="BT9" s="132"/>
      <c r="CM9" s="111"/>
      <c r="CU9" s="118"/>
      <c r="DD9" s="118"/>
    </row>
    <row r="10" spans="1:109">
      <c r="A10" s="178">
        <v>41985</v>
      </c>
      <c r="B10" s="4">
        <v>33.5</v>
      </c>
      <c r="C10" s="4">
        <v>144.9</v>
      </c>
      <c r="D10" s="1">
        <v>26.3</v>
      </c>
      <c r="E10" s="222">
        <v>11.5</v>
      </c>
      <c r="F10" s="222">
        <v>-2.8</v>
      </c>
      <c r="G10" s="222">
        <v>-2.2000000000000002</v>
      </c>
      <c r="H10" s="201">
        <f t="shared" si="106"/>
        <v>12.038687636117153</v>
      </c>
      <c r="I10" s="4">
        <v>0.11</v>
      </c>
      <c r="J10" s="29"/>
      <c r="K10" s="4"/>
      <c r="L10" s="4"/>
      <c r="M10" s="44"/>
      <c r="N10" s="35"/>
      <c r="O10" s="4"/>
      <c r="P10" s="4"/>
      <c r="Q10" s="4"/>
      <c r="R10" s="4"/>
      <c r="S10" s="4"/>
      <c r="T10" s="4"/>
      <c r="U10" s="4"/>
      <c r="V10" s="4"/>
      <c r="W10" s="4"/>
      <c r="X10" s="182">
        <v>1.8189500000000001</v>
      </c>
      <c r="Y10" s="130">
        <f>10^0.255336</f>
        <v>1.8002631835632614</v>
      </c>
      <c r="Z10">
        <v>0.13748350000000001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180"/>
      <c r="BA10" s="180"/>
      <c r="BB10" s="4"/>
      <c r="BC10" s="4"/>
      <c r="BD10" s="4"/>
      <c r="BE10" s="4"/>
      <c r="BF10" s="4"/>
      <c r="BG10" s="4"/>
      <c r="BH10" s="4"/>
      <c r="BI10" s="4"/>
      <c r="BJ10" s="180"/>
      <c r="BK10" s="180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29"/>
      <c r="CM10" s="9"/>
      <c r="CN10" s="9"/>
      <c r="CO10" s="9"/>
      <c r="CP10" s="4"/>
      <c r="CQ10" s="4"/>
      <c r="CR10" s="4"/>
      <c r="CS10" s="4"/>
      <c r="CT10" s="4"/>
      <c r="CU10" s="29"/>
      <c r="CV10" s="4"/>
      <c r="CW10" s="4"/>
      <c r="CX10" s="4"/>
      <c r="CY10" s="4"/>
      <c r="CZ10" s="4"/>
      <c r="DA10" s="4"/>
      <c r="DB10" s="29"/>
      <c r="DC10" s="4"/>
      <c r="DD10" s="29"/>
      <c r="DE10" s="4"/>
    </row>
    <row r="11" spans="1:109" s="112" customFormat="1">
      <c r="A11" s="176">
        <v>41971</v>
      </c>
      <c r="B11" s="112">
        <v>-45.8</v>
      </c>
      <c r="C11" s="112">
        <v>-172.7</v>
      </c>
      <c r="D11" s="112">
        <v>26.1</v>
      </c>
      <c r="E11" s="201">
        <v>0.4</v>
      </c>
      <c r="F11" s="201">
        <v>-1.4</v>
      </c>
      <c r="G11" s="201">
        <v>13.3</v>
      </c>
      <c r="H11" s="201">
        <f t="shared" si="106"/>
        <v>13.379461872586656</v>
      </c>
      <c r="I11" s="112">
        <v>1.7</v>
      </c>
      <c r="J11" s="118"/>
      <c r="M11" s="130"/>
      <c r="X11" s="183">
        <v>4.3375199999999996</v>
      </c>
      <c r="Y11" s="60">
        <f>10^0.577669</f>
        <v>3.781542624441621</v>
      </c>
      <c r="Z11" s="112">
        <v>6.1349000000000001E-2</v>
      </c>
      <c r="BC11" s="132"/>
      <c r="BK11" s="132"/>
      <c r="BL11" s="132"/>
      <c r="BM11" s="132"/>
      <c r="CL11" s="118"/>
      <c r="CM11" s="111"/>
      <c r="CN11" s="111"/>
      <c r="CO11" s="111"/>
      <c r="CU11" s="118"/>
      <c r="DB11" s="118"/>
      <c r="DD11" s="118"/>
    </row>
    <row r="12" spans="1:109">
      <c r="A12" s="237">
        <v>41727</v>
      </c>
      <c r="B12" s="148">
        <v>-28.7</v>
      </c>
      <c r="C12" s="148">
        <v>121.5</v>
      </c>
      <c r="D12" s="148">
        <v>30.7</v>
      </c>
      <c r="E12" s="222">
        <v>10</v>
      </c>
      <c r="F12" s="222">
        <v>-12.7</v>
      </c>
      <c r="G12" s="222">
        <v>2.2000000000000002</v>
      </c>
      <c r="H12" s="201">
        <f t="shared" si="106"/>
        <v>16.313491349187025</v>
      </c>
      <c r="I12" s="148">
        <v>0.13</v>
      </c>
      <c r="J12" s="29"/>
      <c r="K12" s="4"/>
      <c r="L12" s="4"/>
      <c r="M12" s="45"/>
      <c r="N12" s="35"/>
      <c r="O12" s="4"/>
      <c r="P12" s="4"/>
      <c r="Q12" s="4"/>
      <c r="R12" s="4"/>
      <c r="S12" s="4"/>
      <c r="T12" s="4"/>
      <c r="U12" s="4"/>
      <c r="V12" s="4"/>
      <c r="W12" s="4"/>
      <c r="X12" s="182">
        <v>1.9141999999999999</v>
      </c>
      <c r="Y12" s="119">
        <f>10^0.281932</f>
        <v>1.9139562223581035</v>
      </c>
      <c r="Z12">
        <v>0.13351979999999999</v>
      </c>
      <c r="AA12" s="4"/>
      <c r="AB12" s="4"/>
      <c r="AC12" s="9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180"/>
      <c r="AR12" s="4"/>
      <c r="AS12" s="180"/>
      <c r="AT12" s="180"/>
      <c r="AU12" s="180"/>
      <c r="AV12" s="4"/>
      <c r="AW12" s="4"/>
      <c r="AX12" s="4"/>
      <c r="AY12" s="4"/>
      <c r="AZ12" s="180"/>
      <c r="BA12" s="180"/>
      <c r="BB12" s="180"/>
      <c r="BC12" s="180"/>
      <c r="BD12" s="4"/>
      <c r="BE12" s="4"/>
      <c r="BF12" s="4"/>
      <c r="BG12" s="4"/>
      <c r="BH12" s="4"/>
      <c r="BI12" s="4"/>
      <c r="BJ12" s="4"/>
      <c r="BK12" s="4"/>
      <c r="BL12" s="180"/>
      <c r="BM12" s="180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29"/>
      <c r="CM12" s="9"/>
      <c r="CN12" s="9"/>
      <c r="CO12" s="9"/>
      <c r="CP12" s="4"/>
      <c r="CQ12" s="4"/>
      <c r="CR12" s="4"/>
      <c r="CS12" s="4"/>
      <c r="CT12" s="4"/>
      <c r="CU12" s="29"/>
      <c r="CV12" s="104"/>
      <c r="CW12" s="4"/>
      <c r="CX12" s="29"/>
      <c r="CY12" s="4"/>
      <c r="CZ12" s="4"/>
      <c r="DA12" s="4"/>
      <c r="DB12" s="4"/>
      <c r="DC12" s="4"/>
      <c r="DD12" s="29"/>
      <c r="DE12" s="4"/>
    </row>
    <row r="13" spans="1:109" s="112" customFormat="1">
      <c r="A13" s="173">
        <v>41651</v>
      </c>
      <c r="B13" s="111">
        <v>2.9</v>
      </c>
      <c r="C13" s="111">
        <v>64.400000000000006</v>
      </c>
      <c r="D13" s="111">
        <v>37</v>
      </c>
      <c r="E13" s="201">
        <v>-5.2</v>
      </c>
      <c r="F13" s="201">
        <v>-15.1</v>
      </c>
      <c r="G13" s="201">
        <v>2.6</v>
      </c>
      <c r="H13" s="201">
        <f t="shared" si="106"/>
        <v>16.180543872194161</v>
      </c>
      <c r="I13" s="111">
        <v>0.24</v>
      </c>
      <c r="J13" s="155"/>
      <c r="K13" s="141"/>
      <c r="L13" s="141"/>
      <c r="M13" s="159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83">
        <v>2.1957</v>
      </c>
      <c r="Y13" s="78">
        <f>10^0.322573</f>
        <v>2.101711013254504</v>
      </c>
      <c r="Z13" s="112">
        <v>0.13520499999999999</v>
      </c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  <c r="BJ13" s="141"/>
      <c r="BK13" s="141"/>
      <c r="BL13" s="141"/>
      <c r="BM13" s="141"/>
      <c r="BN13" s="141"/>
      <c r="BO13" s="141"/>
      <c r="BP13" s="141"/>
      <c r="BQ13" s="141"/>
      <c r="BR13" s="141"/>
      <c r="BS13" s="141"/>
      <c r="BT13" s="141"/>
      <c r="BU13" s="141"/>
      <c r="BV13" s="141"/>
      <c r="BW13" s="141"/>
      <c r="BX13" s="141"/>
      <c r="BY13" s="141"/>
      <c r="BZ13" s="141"/>
      <c r="CA13" s="141"/>
      <c r="CB13" s="141"/>
      <c r="CC13" s="141"/>
      <c r="CD13" s="141"/>
      <c r="CE13" s="141"/>
      <c r="CF13" s="141"/>
      <c r="CG13" s="141"/>
      <c r="CH13" s="141"/>
      <c r="CI13" s="141"/>
      <c r="CJ13" s="141"/>
      <c r="CK13" s="141"/>
      <c r="CL13" s="141"/>
      <c r="CM13" s="111"/>
      <c r="CN13" s="141"/>
      <c r="CO13" s="141"/>
      <c r="CP13" s="141"/>
      <c r="CQ13" s="141"/>
      <c r="CR13" s="141"/>
      <c r="CS13" s="141"/>
      <c r="CT13" s="141"/>
      <c r="CU13" s="141"/>
      <c r="CV13" s="141"/>
      <c r="CW13" s="141"/>
      <c r="CX13" s="141"/>
      <c r="CY13" s="141"/>
      <c r="CZ13" s="141"/>
      <c r="DA13" s="141"/>
      <c r="DB13" s="141"/>
      <c r="DC13" s="141"/>
      <c r="DD13" s="141"/>
      <c r="DE13" s="141"/>
    </row>
    <row r="14" spans="1:109">
      <c r="A14" s="171">
        <v>41647</v>
      </c>
      <c r="B14" s="9">
        <v>-1.3</v>
      </c>
      <c r="C14" s="9">
        <v>147.6</v>
      </c>
      <c r="D14" s="5">
        <v>18.7</v>
      </c>
      <c r="E14" s="222">
        <v>-3.4</v>
      </c>
      <c r="F14" s="222">
        <v>-43.5</v>
      </c>
      <c r="G14" s="222">
        <v>-10.3</v>
      </c>
      <c r="H14" s="201">
        <f t="shared" si="106"/>
        <v>44.831908279706319</v>
      </c>
      <c r="I14" s="9">
        <v>0.11</v>
      </c>
      <c r="J14" s="29"/>
      <c r="K14" s="4"/>
      <c r="L14" s="9"/>
      <c r="M14" s="45"/>
      <c r="N14" s="9"/>
      <c r="O14" s="9"/>
      <c r="P14" s="9"/>
      <c r="Q14" s="9"/>
      <c r="R14" s="9"/>
      <c r="S14" s="9"/>
      <c r="T14" s="9"/>
      <c r="U14" s="9"/>
      <c r="V14" s="9"/>
      <c r="W14" s="9"/>
      <c r="X14" s="182">
        <v>1.6141000000000001</v>
      </c>
      <c r="Y14" s="45">
        <f>10^0.20595</f>
        <v>1.6067562577135419</v>
      </c>
      <c r="Z14">
        <v>0.24585000000000001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31"/>
      <c r="CM14" s="9"/>
      <c r="CN14" s="9"/>
      <c r="CO14" s="9"/>
      <c r="CP14" s="9"/>
      <c r="CQ14" s="9"/>
      <c r="CR14" s="9"/>
      <c r="CS14" s="9"/>
      <c r="CT14" s="9"/>
      <c r="CU14" s="31"/>
      <c r="CV14" s="9"/>
      <c r="CW14" s="9"/>
      <c r="CX14" s="9"/>
      <c r="CY14" s="9"/>
      <c r="CZ14" s="9"/>
      <c r="DA14" s="9"/>
      <c r="DB14" s="31"/>
      <c r="DC14" s="9"/>
      <c r="DD14" s="31"/>
      <c r="DE14" s="95"/>
    </row>
    <row r="15" spans="1:109" s="112" customFormat="1">
      <c r="A15" s="177">
        <v>41631</v>
      </c>
      <c r="B15" s="141">
        <v>39.5</v>
      </c>
      <c r="C15" s="141">
        <v>2</v>
      </c>
      <c r="D15" s="141">
        <v>34.299999999999997</v>
      </c>
      <c r="E15" s="201">
        <v>-1.1000000000000001</v>
      </c>
      <c r="F15" s="201">
        <v>11.4</v>
      </c>
      <c r="G15" s="201">
        <v>-9.9</v>
      </c>
      <c r="H15" s="201">
        <f t="shared" si="106"/>
        <v>15.138692149588088</v>
      </c>
      <c r="I15" s="141">
        <v>0.43</v>
      </c>
      <c r="J15" s="155"/>
      <c r="K15" s="141"/>
      <c r="L15" s="141"/>
      <c r="M15" s="159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83">
        <v>1.8180000000000001</v>
      </c>
      <c r="Y15" s="78">
        <f>10^0.250652</f>
        <v>1.7809511200956751</v>
      </c>
      <c r="Z15" s="112">
        <v>0.24346000000000001</v>
      </c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60"/>
      <c r="AY15" s="160"/>
      <c r="AZ15" s="160"/>
      <c r="BA15" s="160"/>
      <c r="BB15" s="160"/>
      <c r="BC15" s="160"/>
      <c r="BD15" s="141"/>
      <c r="BE15" s="141"/>
      <c r="BF15" s="141"/>
      <c r="BG15" s="141"/>
      <c r="BH15" s="141"/>
      <c r="BI15" s="160"/>
      <c r="BJ15" s="160"/>
      <c r="BK15" s="160"/>
      <c r="BL15" s="160"/>
      <c r="BM15" s="160"/>
      <c r="BN15" s="141"/>
      <c r="BO15" s="141"/>
      <c r="BP15" s="141"/>
      <c r="BQ15" s="141"/>
      <c r="BR15" s="141"/>
      <c r="BS15" s="141"/>
      <c r="BT15" s="141"/>
      <c r="BU15" s="141"/>
      <c r="BV15" s="141"/>
      <c r="BW15" s="141"/>
      <c r="BX15" s="141"/>
      <c r="BY15" s="141"/>
      <c r="BZ15" s="141"/>
      <c r="CA15" s="141"/>
      <c r="CB15" s="141"/>
      <c r="CC15" s="141"/>
      <c r="CD15" s="141"/>
      <c r="CE15" s="141"/>
      <c r="CF15" s="141"/>
      <c r="CG15" s="141"/>
      <c r="CH15" s="141"/>
      <c r="CI15" s="141"/>
      <c r="CJ15" s="141"/>
      <c r="CK15" s="141"/>
      <c r="CL15" s="141"/>
      <c r="CM15" s="111"/>
      <c r="CN15" s="111"/>
      <c r="CO15" s="111"/>
      <c r="CP15" s="141"/>
      <c r="CQ15" s="141"/>
      <c r="CR15" s="141"/>
      <c r="CS15" s="141"/>
      <c r="CT15" s="141"/>
      <c r="CU15" s="155"/>
      <c r="CV15" s="165"/>
      <c r="CW15" s="141"/>
      <c r="CX15" s="141"/>
      <c r="CY15" s="141"/>
      <c r="CZ15" s="141"/>
      <c r="DA15" s="141"/>
      <c r="DB15" s="141"/>
      <c r="DC15" s="141"/>
      <c r="DD15" s="155"/>
      <c r="DE15" s="141"/>
    </row>
    <row r="16" spans="1:109">
      <c r="A16" s="178">
        <v>41599</v>
      </c>
      <c r="B16" s="95">
        <v>44.7</v>
      </c>
      <c r="C16" s="95">
        <v>35.299999999999997</v>
      </c>
      <c r="D16" s="63">
        <v>59.3</v>
      </c>
      <c r="E16" s="222">
        <v>-5</v>
      </c>
      <c r="F16" s="222">
        <v>-11</v>
      </c>
      <c r="G16" s="222">
        <v>-2.7</v>
      </c>
      <c r="H16" s="201">
        <f t="shared" si="106"/>
        <v>12.381033882515627</v>
      </c>
      <c r="I16" s="95">
        <v>0.23</v>
      </c>
      <c r="J16" s="96"/>
      <c r="K16" s="95"/>
      <c r="L16" s="95"/>
      <c r="M16" s="76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182">
        <v>1.84355</v>
      </c>
      <c r="Y16" s="159">
        <f>10^0.263357</f>
        <v>1.8338212459833465</v>
      </c>
      <c r="Z16">
        <v>0.59464499999999998</v>
      </c>
      <c r="AA16" s="95"/>
      <c r="AB16" s="95"/>
      <c r="AC16" s="95"/>
      <c r="AD16" s="95"/>
      <c r="AE16" s="95"/>
      <c r="AF16" s="95"/>
      <c r="AG16" s="95"/>
      <c r="AH16" s="95"/>
      <c r="AI16" s="98"/>
      <c r="AJ16" s="95"/>
      <c r="AK16" s="95"/>
      <c r="AL16" s="95"/>
      <c r="AM16" s="95"/>
      <c r="AN16" s="95"/>
      <c r="AO16" s="95"/>
      <c r="AP16" s="95"/>
      <c r="AQ16" s="98"/>
      <c r="AR16" s="95"/>
      <c r="AS16" s="98"/>
      <c r="AT16" s="95"/>
      <c r="AU16" s="95"/>
      <c r="AV16" s="95"/>
      <c r="AW16" s="95"/>
      <c r="AX16" s="95"/>
      <c r="AY16" s="95"/>
      <c r="AZ16" s="98"/>
      <c r="BA16" s="98"/>
      <c r="BB16" s="98"/>
      <c r="BC16" s="98"/>
      <c r="BD16" s="95"/>
      <c r="BE16" s="95"/>
      <c r="BF16" s="95"/>
      <c r="BG16" s="95"/>
      <c r="BH16" s="95"/>
      <c r="BI16" s="95"/>
      <c r="BJ16" s="95"/>
      <c r="BK16" s="95"/>
      <c r="BL16" s="98"/>
      <c r="BM16" s="98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"/>
      <c r="CN16" s="9"/>
      <c r="CO16" s="9"/>
      <c r="CP16" s="95"/>
      <c r="CQ16" s="95"/>
      <c r="CR16" s="95"/>
      <c r="CS16" s="95"/>
      <c r="CT16" s="95"/>
      <c r="CU16" s="96"/>
      <c r="CV16" s="95"/>
      <c r="CW16" s="95"/>
      <c r="CX16" s="95"/>
      <c r="CY16" s="95"/>
      <c r="CZ16" s="95"/>
      <c r="DA16" s="95"/>
      <c r="DB16" s="95"/>
      <c r="DC16" s="95"/>
      <c r="DD16" s="96"/>
      <c r="DE16" s="95"/>
    </row>
    <row r="17" spans="1:109" s="112" customFormat="1">
      <c r="A17" s="177">
        <v>41559</v>
      </c>
      <c r="B17" s="141">
        <v>-19.100000000000001</v>
      </c>
      <c r="C17" s="141">
        <v>-25</v>
      </c>
      <c r="D17" s="141">
        <v>22.2</v>
      </c>
      <c r="E17" s="201">
        <v>-8</v>
      </c>
      <c r="F17" s="201">
        <v>8.4</v>
      </c>
      <c r="G17" s="201">
        <v>-5.5</v>
      </c>
      <c r="H17" s="201">
        <f t="shared" si="106"/>
        <v>12.837834708392222</v>
      </c>
      <c r="I17" s="141">
        <v>3.5</v>
      </c>
      <c r="J17" s="155"/>
      <c r="K17" s="141"/>
      <c r="L17" s="141"/>
      <c r="M17" s="159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83">
        <v>6.9847999999999999</v>
      </c>
      <c r="Y17" s="78">
        <f>10^0.825942</f>
        <v>6.6979515234384372</v>
      </c>
      <c r="Z17" s="112">
        <v>0.155913</v>
      </c>
      <c r="AA17" s="141"/>
      <c r="AB17" s="141"/>
      <c r="AC17" s="141"/>
      <c r="AD17" s="160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60"/>
      <c r="AY17" s="160"/>
      <c r="AZ17" s="160"/>
      <c r="BA17" s="160"/>
      <c r="BB17" s="160"/>
      <c r="BC17" s="160"/>
      <c r="BD17" s="141"/>
      <c r="BE17" s="141"/>
      <c r="BF17" s="141"/>
      <c r="BG17" s="141"/>
      <c r="BH17" s="141"/>
      <c r="BI17" s="141"/>
      <c r="BJ17" s="160"/>
      <c r="BK17" s="160"/>
      <c r="BL17" s="160"/>
      <c r="BM17" s="160"/>
      <c r="BN17" s="141"/>
      <c r="BO17" s="141"/>
      <c r="BP17" s="141"/>
      <c r="BQ17" s="141"/>
      <c r="BR17" s="141"/>
      <c r="BS17" s="141"/>
      <c r="BT17" s="141"/>
      <c r="BU17" s="141"/>
      <c r="BV17" s="141"/>
      <c r="BW17" s="141"/>
      <c r="BX17" s="141"/>
      <c r="BY17" s="141"/>
      <c r="BZ17" s="141"/>
      <c r="CA17" s="141"/>
      <c r="CB17" s="141"/>
      <c r="CC17" s="141"/>
      <c r="CD17" s="141"/>
      <c r="CE17" s="141"/>
      <c r="CF17" s="141"/>
      <c r="CG17" s="141"/>
      <c r="CH17" s="141"/>
      <c r="CI17" s="141"/>
      <c r="CJ17" s="141"/>
      <c r="CK17" s="141"/>
      <c r="CL17" s="141"/>
      <c r="CM17" s="111"/>
      <c r="CN17" s="111"/>
      <c r="CO17" s="111"/>
      <c r="CP17" s="141"/>
      <c r="CQ17" s="141"/>
      <c r="CR17" s="141"/>
      <c r="CS17" s="141"/>
      <c r="CT17" s="141"/>
      <c r="CU17" s="155"/>
      <c r="CV17" s="165"/>
      <c r="CW17" s="141"/>
      <c r="CX17" s="141"/>
      <c r="CY17" s="141"/>
      <c r="CZ17" s="141"/>
      <c r="DA17" s="141"/>
      <c r="DB17" s="155"/>
      <c r="DC17" s="141"/>
      <c r="DD17" s="155"/>
      <c r="DE17" s="141"/>
    </row>
    <row r="18" spans="1:109">
      <c r="A18" s="178">
        <v>41482</v>
      </c>
      <c r="B18" s="95">
        <v>0.3</v>
      </c>
      <c r="C18" s="95">
        <v>156.19999999999999</v>
      </c>
      <c r="D18" s="63">
        <v>26.5</v>
      </c>
      <c r="E18" s="222">
        <v>16</v>
      </c>
      <c r="F18" s="222">
        <v>14.9</v>
      </c>
      <c r="G18" s="222">
        <v>-3.3</v>
      </c>
      <c r="H18" s="201">
        <f t="shared" si="106"/>
        <v>22.111083193728884</v>
      </c>
      <c r="I18" s="95">
        <v>0.36</v>
      </c>
      <c r="J18" s="96"/>
      <c r="K18" s="95"/>
      <c r="L18" s="95"/>
      <c r="M18" s="76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182">
        <v>2.6114000000000002</v>
      </c>
      <c r="Y18" s="78">
        <f>10^0.403869</f>
        <v>2.5343640530462226</v>
      </c>
      <c r="Z18">
        <v>0.31061539999999999</v>
      </c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8"/>
      <c r="BC18" s="98"/>
      <c r="BD18" s="95"/>
      <c r="BE18" s="95"/>
      <c r="BF18" s="95"/>
      <c r="BG18" s="95"/>
      <c r="BH18" s="95"/>
      <c r="BI18" s="95"/>
      <c r="BJ18" s="95"/>
      <c r="BK18" s="95"/>
      <c r="BL18" s="95"/>
      <c r="BM18" s="98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"/>
      <c r="CN18" s="9"/>
      <c r="CO18" s="9"/>
      <c r="CP18" s="95"/>
      <c r="CQ18" s="95"/>
      <c r="CR18" s="95"/>
      <c r="CS18" s="95"/>
      <c r="CT18" s="95"/>
      <c r="CU18" s="96"/>
      <c r="CV18" s="95"/>
      <c r="CW18" s="95"/>
      <c r="CX18" s="95"/>
      <c r="CY18" s="95"/>
      <c r="CZ18" s="95"/>
      <c r="DA18" s="95"/>
      <c r="DB18" s="95"/>
      <c r="DC18" s="95"/>
      <c r="DD18" s="96"/>
      <c r="DE18" s="95"/>
    </row>
    <row r="19" spans="1:109" s="112" customFormat="1">
      <c r="A19" s="177">
        <v>41385</v>
      </c>
      <c r="B19" s="141">
        <v>-28.1</v>
      </c>
      <c r="C19" s="141">
        <v>-64.599999999999994</v>
      </c>
      <c r="D19" s="141">
        <v>40.700000000000003</v>
      </c>
      <c r="E19" s="201">
        <v>5</v>
      </c>
      <c r="F19" s="201">
        <v>14</v>
      </c>
      <c r="G19" s="201">
        <v>1</v>
      </c>
      <c r="H19" s="201">
        <f t="shared" si="106"/>
        <v>14.89966442575134</v>
      </c>
      <c r="I19" s="141">
        <v>2.5</v>
      </c>
      <c r="J19" s="155"/>
      <c r="K19" s="141"/>
      <c r="L19" s="141"/>
      <c r="M19" s="159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83">
        <v>3.5466259999999998</v>
      </c>
      <c r="Y19" s="159">
        <f>10^0.444738</f>
        <v>2.7844408718827869</v>
      </c>
      <c r="Z19" s="112">
        <v>1.4006327000000001</v>
      </c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60"/>
      <c r="BC19" s="160"/>
      <c r="BD19" s="141"/>
      <c r="BE19" s="141"/>
      <c r="BF19" s="141"/>
      <c r="BG19" s="141"/>
      <c r="BH19" s="141"/>
      <c r="BI19" s="141"/>
      <c r="BJ19" s="141"/>
      <c r="BK19" s="141"/>
      <c r="BL19" s="141"/>
      <c r="BM19" s="141"/>
      <c r="BN19" s="141"/>
      <c r="BO19" s="141"/>
      <c r="BP19" s="141"/>
      <c r="BQ19" s="141"/>
      <c r="BR19" s="141"/>
      <c r="BS19" s="141"/>
      <c r="BT19" s="141"/>
      <c r="BU19" s="141"/>
      <c r="BV19" s="141"/>
      <c r="BW19" s="141"/>
      <c r="BX19" s="141"/>
      <c r="BY19" s="141"/>
      <c r="BZ19" s="141"/>
      <c r="CA19" s="141"/>
      <c r="CB19" s="141"/>
      <c r="CC19" s="141"/>
      <c r="CD19" s="141"/>
      <c r="CE19" s="141"/>
      <c r="CF19" s="141"/>
      <c r="CG19" s="141"/>
      <c r="CH19" s="141"/>
      <c r="CI19" s="141"/>
      <c r="CJ19" s="141"/>
      <c r="CK19" s="141"/>
      <c r="CL19" s="141"/>
      <c r="CM19" s="111"/>
      <c r="CN19" s="111"/>
      <c r="CO19" s="111"/>
      <c r="CP19" s="141"/>
      <c r="CQ19" s="141"/>
      <c r="CR19" s="141"/>
      <c r="CS19" s="141"/>
      <c r="CT19" s="141"/>
      <c r="CU19" s="155"/>
      <c r="CV19" s="165"/>
      <c r="CW19" s="141"/>
      <c r="CX19" s="141"/>
      <c r="CY19" s="141"/>
      <c r="CZ19" s="141"/>
      <c r="DA19" s="141"/>
      <c r="DB19" s="155"/>
      <c r="DC19" s="141"/>
      <c r="DD19" s="155"/>
      <c r="DE19" s="141"/>
    </row>
    <row r="20" spans="1:109">
      <c r="A20" s="178">
        <v>41320</v>
      </c>
      <c r="B20" s="95">
        <v>54.8</v>
      </c>
      <c r="C20" s="95">
        <v>61.1</v>
      </c>
      <c r="D20" s="95">
        <v>23.3</v>
      </c>
      <c r="E20" s="222">
        <v>12.8</v>
      </c>
      <c r="F20" s="222">
        <v>-13.3</v>
      </c>
      <c r="G20" s="222">
        <v>-2.4</v>
      </c>
      <c r="H20" s="201">
        <f t="shared" si="106"/>
        <v>18.614241859393577</v>
      </c>
      <c r="I20" s="95">
        <v>440</v>
      </c>
      <c r="J20" s="238"/>
      <c r="K20" s="95"/>
      <c r="L20" s="95"/>
      <c r="M20" s="76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182">
        <v>36.730730000000001</v>
      </c>
      <c r="Y20" s="78">
        <f>10^1.532401</f>
        <v>34.072264620134014</v>
      </c>
      <c r="Z20">
        <v>0.108225</v>
      </c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8"/>
      <c r="BA20" s="98"/>
      <c r="BB20" s="98"/>
      <c r="BC20" s="98"/>
      <c r="BD20" s="95"/>
      <c r="BE20" s="95"/>
      <c r="BF20" s="95"/>
      <c r="BG20" s="95"/>
      <c r="BH20" s="95"/>
      <c r="BI20" s="95"/>
      <c r="BJ20" s="95"/>
      <c r="BK20" s="95"/>
      <c r="BL20" s="98"/>
      <c r="BM20" s="98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"/>
      <c r="CN20" s="9"/>
      <c r="CO20" s="9"/>
      <c r="CP20" s="95"/>
      <c r="CQ20" s="95"/>
      <c r="CR20" s="95"/>
      <c r="CS20" s="95"/>
      <c r="CT20" s="95"/>
      <c r="CU20" s="96"/>
      <c r="CV20" s="109"/>
      <c r="CW20" s="95"/>
      <c r="CX20" s="95"/>
      <c r="CY20" s="95"/>
      <c r="CZ20" s="95"/>
      <c r="DA20" s="95"/>
      <c r="DB20" s="96"/>
      <c r="DC20" s="95"/>
      <c r="DD20" s="96"/>
      <c r="DE20" s="95"/>
    </row>
    <row r="21" spans="1:109" s="112" customFormat="1">
      <c r="A21" s="177">
        <v>41233</v>
      </c>
      <c r="B21" s="141">
        <v>2.5</v>
      </c>
      <c r="C21" s="141">
        <v>29.6</v>
      </c>
      <c r="D21" s="141">
        <v>33.299999999999997</v>
      </c>
      <c r="E21" s="201">
        <v>-12.2</v>
      </c>
      <c r="F21" s="201">
        <v>-5.3</v>
      </c>
      <c r="G21" s="201">
        <v>5.3</v>
      </c>
      <c r="H21" s="201">
        <f t="shared" si="106"/>
        <v>14.318519476538068</v>
      </c>
      <c r="I21" s="141">
        <v>8.8999999999999996E-2</v>
      </c>
      <c r="J21" s="155"/>
      <c r="K21" s="141"/>
      <c r="L21" s="141"/>
      <c r="M21" s="159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83">
        <v>1.8043</v>
      </c>
      <c r="Y21" s="159">
        <f>10^0.234231</f>
        <v>1.7148691990213725</v>
      </c>
      <c r="Z21" s="112">
        <v>0.10818850000000001</v>
      </c>
      <c r="AA21" s="141"/>
      <c r="AB21" s="141"/>
      <c r="AC21" s="141"/>
      <c r="AD21" s="141"/>
      <c r="AE21" s="141"/>
      <c r="AF21" s="141"/>
      <c r="AG21" s="160"/>
      <c r="AH21" s="141"/>
      <c r="AI21" s="160"/>
      <c r="AJ21" s="141"/>
      <c r="AK21" s="141"/>
      <c r="AL21" s="141"/>
      <c r="AM21" s="141"/>
      <c r="AN21" s="141"/>
      <c r="AO21" s="141"/>
      <c r="AP21" s="141"/>
      <c r="AQ21" s="160"/>
      <c r="AR21" s="141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  <c r="BM21" s="160"/>
      <c r="BN21" s="141"/>
      <c r="BO21" s="141"/>
      <c r="BP21" s="141"/>
      <c r="BQ21" s="141"/>
      <c r="BR21" s="141"/>
      <c r="BS21" s="141"/>
      <c r="BT21" s="160"/>
      <c r="BU21" s="141"/>
      <c r="BV21" s="141"/>
      <c r="BW21" s="141"/>
      <c r="BX21" s="141"/>
      <c r="BY21" s="141"/>
      <c r="BZ21" s="141"/>
      <c r="CA21" s="141"/>
      <c r="CB21" s="141"/>
      <c r="CC21" s="141"/>
      <c r="CD21" s="141"/>
      <c r="CE21" s="141"/>
      <c r="CF21" s="141"/>
      <c r="CG21" s="141"/>
      <c r="CH21" s="141"/>
      <c r="CI21" s="141"/>
      <c r="CJ21" s="141"/>
      <c r="CK21" s="141"/>
      <c r="CL21" s="141"/>
      <c r="CM21" s="111"/>
      <c r="CN21" s="111"/>
      <c r="CO21" s="111"/>
      <c r="CP21" s="141"/>
      <c r="CQ21" s="141"/>
      <c r="CR21" s="141"/>
      <c r="CS21" s="141"/>
      <c r="CT21" s="141"/>
      <c r="CU21" s="155"/>
      <c r="CV21" s="141"/>
      <c r="CW21" s="141"/>
      <c r="CX21" s="141"/>
      <c r="CY21" s="141"/>
      <c r="CZ21" s="141"/>
      <c r="DA21" s="141"/>
      <c r="DB21" s="141"/>
      <c r="DC21" s="155"/>
      <c r="DD21" s="155"/>
      <c r="DE21" s="141"/>
    </row>
    <row r="22" spans="1:109">
      <c r="A22" s="178">
        <v>41170</v>
      </c>
      <c r="B22" s="95">
        <v>1.2</v>
      </c>
      <c r="C22" s="95">
        <v>-52.2</v>
      </c>
      <c r="D22" s="63">
        <v>28.1</v>
      </c>
      <c r="E22" s="222">
        <v>-1.9</v>
      </c>
      <c r="F22" s="222">
        <v>14.1</v>
      </c>
      <c r="G22" s="222">
        <v>-11.5</v>
      </c>
      <c r="H22" s="201">
        <f t="shared" si="106"/>
        <v>18.293988083520773</v>
      </c>
      <c r="I22" s="95">
        <v>0.67</v>
      </c>
      <c r="J22" s="96"/>
      <c r="K22" s="95"/>
      <c r="L22" s="95"/>
      <c r="M22" s="76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182">
        <v>1.8241350000000001</v>
      </c>
      <c r="Y22" s="78">
        <f>10^0.197164</f>
        <v>1.5745773503399856</v>
      </c>
      <c r="Z22">
        <v>2.6224999999999998E-2</v>
      </c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8"/>
      <c r="BC22" s="98"/>
      <c r="BD22" s="98"/>
      <c r="BE22" s="98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"/>
      <c r="CN22" s="9"/>
      <c r="CO22" s="9"/>
      <c r="CP22" s="95"/>
      <c r="CQ22" s="95"/>
      <c r="CR22" s="95"/>
      <c r="CS22" s="95"/>
      <c r="CT22" s="95"/>
      <c r="CU22" s="96"/>
      <c r="CV22" s="95"/>
      <c r="CW22" s="95"/>
      <c r="CX22" s="95"/>
      <c r="CY22" s="95"/>
      <c r="CZ22" s="95"/>
      <c r="DA22" s="95"/>
      <c r="DB22" s="95"/>
      <c r="DC22" s="95"/>
      <c r="DD22" s="96"/>
      <c r="DE22" s="95"/>
    </row>
    <row r="23" spans="1:109" s="112" customFormat="1">
      <c r="A23" s="177">
        <v>40980</v>
      </c>
      <c r="B23" s="141">
        <v>2.5</v>
      </c>
      <c r="C23" s="141">
        <v>139.80000000000001</v>
      </c>
      <c r="D23" s="141">
        <v>25</v>
      </c>
      <c r="E23" s="201">
        <v>0.1</v>
      </c>
      <c r="F23" s="201">
        <v>-11.8</v>
      </c>
      <c r="G23" s="201">
        <v>0.3</v>
      </c>
      <c r="H23" s="201">
        <f t="shared" si="106"/>
        <v>11.804236527620073</v>
      </c>
      <c r="I23" s="141">
        <v>0.3</v>
      </c>
      <c r="J23" s="155"/>
      <c r="K23" s="141"/>
      <c r="L23" s="141"/>
      <c r="M23" s="159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83">
        <v>1.8688499999999999</v>
      </c>
      <c r="Y23" s="78">
        <f>10^0.270022</f>
        <v>1.8621814665618963</v>
      </c>
      <c r="Z23" s="112">
        <v>5.7945000000000003E-2</v>
      </c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  <c r="BJ23" s="141"/>
      <c r="BK23" s="141"/>
      <c r="BL23" s="141"/>
      <c r="BM23" s="141"/>
      <c r="BN23" s="141"/>
      <c r="BO23" s="141"/>
      <c r="BP23" s="141"/>
      <c r="BQ23" s="141"/>
      <c r="BR23" s="141"/>
      <c r="BS23" s="141"/>
      <c r="BT23" s="141"/>
      <c r="BU23" s="141"/>
      <c r="BV23" s="141"/>
      <c r="BW23" s="141"/>
      <c r="BX23" s="141"/>
      <c r="BY23" s="141"/>
      <c r="BZ23" s="141"/>
      <c r="CA23" s="141"/>
      <c r="CB23" s="141"/>
      <c r="CC23" s="141"/>
      <c r="CD23" s="141"/>
      <c r="CE23" s="141"/>
      <c r="CF23" s="141"/>
      <c r="CG23" s="141"/>
      <c r="CH23" s="141"/>
      <c r="CI23" s="141"/>
      <c r="CJ23" s="141"/>
      <c r="CK23" s="141"/>
      <c r="CL23" s="141"/>
      <c r="CM23" s="111"/>
      <c r="CN23" s="111"/>
      <c r="CO23" s="111"/>
      <c r="CP23" s="141"/>
      <c r="CQ23" s="141"/>
      <c r="CR23" s="141"/>
      <c r="CS23" s="141"/>
      <c r="CT23" s="141"/>
      <c r="CU23" s="155"/>
      <c r="CV23" s="141"/>
      <c r="CW23" s="141"/>
      <c r="CX23" s="141"/>
      <c r="CY23" s="141"/>
      <c r="CZ23" s="141"/>
      <c r="DA23" s="141"/>
      <c r="DB23" s="141"/>
      <c r="DC23" s="141"/>
      <c r="DD23" s="155"/>
      <c r="DE23" s="141"/>
    </row>
    <row r="24" spans="1:109">
      <c r="A24" s="169">
        <v>40537</v>
      </c>
      <c r="B24" s="1">
        <v>38</v>
      </c>
      <c r="C24" s="1">
        <v>158</v>
      </c>
      <c r="D24" s="210">
        <v>26</v>
      </c>
      <c r="E24" s="222">
        <v>18</v>
      </c>
      <c r="F24" s="222">
        <v>-2</v>
      </c>
      <c r="G24" s="222">
        <v>-4</v>
      </c>
      <c r="H24" s="201">
        <f t="shared" si="106"/>
        <v>18.547236990991408</v>
      </c>
      <c r="I24" s="1">
        <v>33</v>
      </c>
      <c r="J24" s="29"/>
      <c r="K24" s="4"/>
      <c r="L24" s="4"/>
      <c r="M24" s="44"/>
      <c r="N24" s="4"/>
      <c r="O24" s="4"/>
      <c r="P24" s="4"/>
      <c r="Q24" s="4"/>
      <c r="R24" s="4"/>
      <c r="S24" s="4"/>
      <c r="T24" s="4"/>
      <c r="U24" s="4"/>
      <c r="V24" s="4"/>
      <c r="W24" s="4"/>
      <c r="X24" s="182">
        <v>8.2577259999999999</v>
      </c>
      <c r="Y24" s="130">
        <f>10^0.76083</f>
        <v>5.7654073841763802</v>
      </c>
      <c r="Z24">
        <v>0.68541289999999999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180"/>
      <c r="BA24" s="180"/>
      <c r="BB24" s="180"/>
      <c r="BC24" s="180"/>
      <c r="BD24" s="4"/>
      <c r="BE24" s="4"/>
      <c r="BF24" s="4"/>
      <c r="BG24" s="4"/>
      <c r="BH24" s="4"/>
      <c r="BI24" s="4"/>
      <c r="BJ24" s="180"/>
      <c r="BK24" s="180"/>
      <c r="BL24" s="180"/>
      <c r="BM24" s="180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29"/>
      <c r="CM24" s="9"/>
      <c r="CN24" s="9"/>
      <c r="CO24" s="9"/>
      <c r="CP24" s="4"/>
      <c r="CQ24" s="4"/>
      <c r="CR24" s="4"/>
      <c r="CS24" s="4"/>
      <c r="CT24" s="29"/>
      <c r="CU24" s="29"/>
      <c r="CV24" s="104"/>
      <c r="CW24" s="4"/>
      <c r="CX24" s="4"/>
      <c r="CY24" s="29"/>
      <c r="CZ24" s="4"/>
      <c r="DA24" s="4"/>
      <c r="DB24" s="29"/>
      <c r="DC24" s="4"/>
      <c r="DD24" s="29"/>
      <c r="DE24" s="4"/>
    </row>
    <row r="25" spans="1:109" s="112" customFormat="1">
      <c r="A25" s="177">
        <v>40424</v>
      </c>
      <c r="B25" s="141">
        <v>-61</v>
      </c>
      <c r="C25" s="141">
        <v>146.69999999999999</v>
      </c>
      <c r="D25" s="141">
        <v>33.299999999999997</v>
      </c>
      <c r="E25" s="201">
        <v>9.8000000000000007</v>
      </c>
      <c r="F25" s="201">
        <v>-3.5</v>
      </c>
      <c r="G25" s="201">
        <v>6.5</v>
      </c>
      <c r="H25" s="201">
        <f t="shared" si="106"/>
        <v>12.269474316367431</v>
      </c>
      <c r="I25" s="141">
        <v>3.8</v>
      </c>
      <c r="J25" s="155"/>
      <c r="K25" s="141"/>
      <c r="L25" s="141"/>
      <c r="M25" s="159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83">
        <v>8.6092750000000002</v>
      </c>
      <c r="Y25" s="78">
        <f>10^0.83493</f>
        <v>6.8380142263124837</v>
      </c>
      <c r="Z25" s="112">
        <v>1.334544</v>
      </c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  <c r="BJ25" s="141"/>
      <c r="BK25" s="141"/>
      <c r="BL25" s="141"/>
      <c r="BM25" s="141"/>
      <c r="BN25" s="141"/>
      <c r="BO25" s="141"/>
      <c r="BP25" s="141"/>
      <c r="BQ25" s="141"/>
      <c r="BR25" s="141"/>
      <c r="BS25" s="141"/>
      <c r="BT25" s="141"/>
      <c r="BU25" s="141"/>
      <c r="BV25" s="141"/>
      <c r="BW25" s="141"/>
      <c r="BX25" s="141"/>
      <c r="BY25" s="141"/>
      <c r="BZ25" s="141"/>
      <c r="CA25" s="141"/>
      <c r="CB25" s="141"/>
      <c r="CC25" s="141"/>
      <c r="CD25" s="141"/>
      <c r="CE25" s="141"/>
      <c r="CF25" s="141"/>
      <c r="CG25" s="141"/>
      <c r="CH25" s="141"/>
      <c r="CI25" s="141"/>
      <c r="CJ25" s="141"/>
      <c r="CK25" s="141"/>
      <c r="CL25" s="141"/>
      <c r="CM25" s="111"/>
      <c r="CN25" s="111"/>
      <c r="CO25" s="111"/>
      <c r="CP25" s="141"/>
      <c r="CQ25" s="141"/>
      <c r="CR25" s="141"/>
      <c r="CS25" s="141"/>
      <c r="CT25" s="141"/>
      <c r="CU25" s="155"/>
      <c r="CV25" s="141"/>
      <c r="CW25" s="141"/>
      <c r="CX25" s="141"/>
      <c r="CY25" s="141"/>
      <c r="CZ25" s="141"/>
      <c r="DA25" s="141"/>
      <c r="DB25" s="141"/>
      <c r="DC25" s="141"/>
      <c r="DD25" s="155"/>
      <c r="DE25" s="141"/>
    </row>
    <row r="26" spans="1:109">
      <c r="A26" s="175">
        <v>40237</v>
      </c>
      <c r="B26" s="63">
        <v>48.7</v>
      </c>
      <c r="C26" s="63">
        <v>21</v>
      </c>
      <c r="D26" s="63">
        <v>37</v>
      </c>
      <c r="E26" s="222">
        <v>-11.7</v>
      </c>
      <c r="F26" s="222">
        <v>2.7</v>
      </c>
      <c r="G26" s="222">
        <v>-9.1</v>
      </c>
      <c r="H26" s="201">
        <f t="shared" si="106"/>
        <v>15.066187308008617</v>
      </c>
      <c r="I26" s="63">
        <v>0.44</v>
      </c>
      <c r="J26" s="96"/>
      <c r="K26" s="95"/>
      <c r="L26" s="95"/>
      <c r="M26" s="76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182">
        <v>2.5774249999999999</v>
      </c>
      <c r="Y26" s="159">
        <f>10^0.408162</f>
        <v>2.5595404655314753</v>
      </c>
      <c r="Z26">
        <v>0.35148249999999998</v>
      </c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8"/>
      <c r="BB26" s="98"/>
      <c r="BC26" s="98"/>
      <c r="BD26" s="95"/>
      <c r="BE26" s="95"/>
      <c r="BF26" s="95"/>
      <c r="BG26" s="95"/>
      <c r="BH26" s="95"/>
      <c r="BI26" s="95"/>
      <c r="BJ26" s="95"/>
      <c r="BK26" s="95"/>
      <c r="BL26" s="98"/>
      <c r="BM26" s="98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95"/>
      <c r="CK26" s="95"/>
      <c r="CL26" s="95"/>
      <c r="CM26" s="9"/>
      <c r="CN26" s="9"/>
      <c r="CO26" s="9"/>
      <c r="CP26" s="95"/>
      <c r="CQ26" s="95"/>
      <c r="CR26" s="95"/>
      <c r="CS26" s="95"/>
      <c r="CT26" s="95"/>
      <c r="CU26" s="96"/>
      <c r="CV26" s="99"/>
      <c r="CW26" s="95"/>
      <c r="CX26" s="95"/>
      <c r="CY26" s="95"/>
      <c r="CZ26" s="95"/>
      <c r="DA26" s="95"/>
      <c r="DB26" s="95"/>
      <c r="DC26" s="95"/>
      <c r="DD26" s="96"/>
      <c r="DE26" s="95"/>
    </row>
    <row r="27" spans="1:109" s="112" customFormat="1">
      <c r="A27" s="177">
        <v>40193</v>
      </c>
      <c r="B27" s="141">
        <v>-8.3000000000000007</v>
      </c>
      <c r="C27" s="141">
        <v>27</v>
      </c>
      <c r="D27" s="141">
        <v>25</v>
      </c>
      <c r="E27" s="201">
        <v>-9.1</v>
      </c>
      <c r="F27" s="201">
        <v>6</v>
      </c>
      <c r="G27" s="201">
        <v>8.8000000000000007</v>
      </c>
      <c r="H27" s="201">
        <f t="shared" si="106"/>
        <v>14.0089257261219</v>
      </c>
      <c r="I27" s="141">
        <v>1.2</v>
      </c>
      <c r="J27" s="155"/>
      <c r="K27" s="141"/>
      <c r="L27" s="141"/>
      <c r="M27" s="159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83">
        <v>2.3018329999999998</v>
      </c>
      <c r="Y27" s="159">
        <f>10^0.349746</f>
        <v>2.2374121905151703</v>
      </c>
      <c r="Z27" s="112">
        <v>0.30021969999999998</v>
      </c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60"/>
      <c r="AT27" s="141"/>
      <c r="AU27" s="141"/>
      <c r="AV27" s="141"/>
      <c r="AW27" s="141"/>
      <c r="AX27" s="141"/>
      <c r="AY27" s="141"/>
      <c r="AZ27" s="160"/>
      <c r="BA27" s="160"/>
      <c r="BB27" s="160"/>
      <c r="BC27" s="160"/>
      <c r="BD27" s="141"/>
      <c r="BE27" s="141"/>
      <c r="BF27" s="141"/>
      <c r="BG27" s="141"/>
      <c r="BH27" s="141"/>
      <c r="BI27" s="141"/>
      <c r="BJ27" s="160"/>
      <c r="BK27" s="141"/>
      <c r="BL27" s="160"/>
      <c r="BM27" s="160"/>
      <c r="BN27" s="141"/>
      <c r="BO27" s="141"/>
      <c r="BP27" s="141"/>
      <c r="BQ27" s="141"/>
      <c r="BR27" s="141"/>
      <c r="BS27" s="141"/>
      <c r="BT27" s="141"/>
      <c r="BU27" s="141"/>
      <c r="BV27" s="141"/>
      <c r="BW27" s="141"/>
      <c r="BX27" s="141"/>
      <c r="BY27" s="141"/>
      <c r="BZ27" s="141"/>
      <c r="CA27" s="141"/>
      <c r="CB27" s="141"/>
      <c r="CC27" s="141"/>
      <c r="CD27" s="141"/>
      <c r="CE27" s="141"/>
      <c r="CF27" s="141"/>
      <c r="CG27" s="141"/>
      <c r="CH27" s="141"/>
      <c r="CI27" s="141"/>
      <c r="CJ27" s="141"/>
      <c r="CK27" s="141"/>
      <c r="CL27" s="141"/>
      <c r="CM27" s="111"/>
      <c r="CN27" s="111"/>
      <c r="CO27" s="111"/>
      <c r="CP27" s="141"/>
      <c r="CQ27" s="141"/>
      <c r="CR27" s="141"/>
      <c r="CS27" s="141"/>
      <c r="CT27" s="141"/>
      <c r="CU27" s="155"/>
      <c r="CV27" s="165"/>
      <c r="CW27" s="141"/>
      <c r="CX27" s="141"/>
      <c r="CY27" s="141"/>
      <c r="CZ27" s="141"/>
      <c r="DA27" s="141"/>
      <c r="DB27" s="141"/>
      <c r="DC27" s="141"/>
      <c r="DD27" s="155"/>
      <c r="DE27" s="141"/>
    </row>
    <row r="28" spans="1:109">
      <c r="A28" s="169" t="s">
        <v>121</v>
      </c>
      <c r="B28" s="1">
        <v>-22</v>
      </c>
      <c r="C28" s="1">
        <v>29.2</v>
      </c>
      <c r="D28" s="1">
        <v>38</v>
      </c>
      <c r="E28" s="222">
        <v>3</v>
      </c>
      <c r="F28" s="222">
        <v>-17</v>
      </c>
      <c r="G28" s="222">
        <v>-27</v>
      </c>
      <c r="H28" s="201">
        <f t="shared" si="106"/>
        <v>32.046840717924134</v>
      </c>
      <c r="I28" s="1">
        <v>18</v>
      </c>
      <c r="J28" s="1"/>
      <c r="K28" s="95"/>
      <c r="L28" s="95"/>
      <c r="M28" s="76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182">
        <v>5.6106670000000003</v>
      </c>
      <c r="Y28" s="159">
        <f>10^0.583061</f>
        <v>3.8287851777263091</v>
      </c>
      <c r="Z28">
        <v>0.46349299999999999</v>
      </c>
      <c r="AA28" s="95"/>
      <c r="AB28" s="95"/>
      <c r="AC28" s="95"/>
      <c r="AD28" s="95"/>
      <c r="AE28" s="95"/>
      <c r="AF28" s="95"/>
      <c r="AG28" s="98"/>
      <c r="AH28" s="95"/>
      <c r="AI28" s="98"/>
      <c r="AJ28" s="95"/>
      <c r="AK28" s="95"/>
      <c r="AL28" s="95"/>
      <c r="AM28" s="95"/>
      <c r="AN28" s="95"/>
      <c r="AO28" s="95"/>
      <c r="AP28" s="95"/>
      <c r="AQ28" s="98"/>
      <c r="AR28" s="95"/>
      <c r="AS28" s="98"/>
      <c r="AT28" s="98"/>
      <c r="AU28" s="98"/>
      <c r="AV28" s="95"/>
      <c r="AW28" s="95"/>
      <c r="AX28" s="98"/>
      <c r="AY28" s="95"/>
      <c r="AZ28" s="98"/>
      <c r="BA28" s="98"/>
      <c r="BB28" s="98"/>
      <c r="BC28" s="98"/>
      <c r="BD28" s="98"/>
      <c r="BE28" s="98"/>
      <c r="BF28" s="95"/>
      <c r="BG28" s="95"/>
      <c r="BH28" s="98"/>
      <c r="BI28" s="98"/>
      <c r="BJ28" s="98"/>
      <c r="BK28" s="98"/>
      <c r="BL28" s="98"/>
      <c r="BM28" s="98"/>
      <c r="BN28" s="95"/>
      <c r="BO28" s="98"/>
      <c r="BP28" s="95"/>
      <c r="BQ28" s="95"/>
      <c r="BR28" s="95"/>
      <c r="BS28" s="98"/>
      <c r="BT28" s="98"/>
      <c r="BU28" s="98"/>
      <c r="BV28" s="98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"/>
      <c r="CN28" s="9"/>
      <c r="CO28" s="9"/>
      <c r="CP28" s="4"/>
      <c r="CQ28" s="4"/>
      <c r="CR28" s="4"/>
      <c r="CS28" s="95"/>
      <c r="CT28" s="95"/>
      <c r="CU28" s="96"/>
      <c r="CV28" s="99"/>
      <c r="CW28" s="95"/>
      <c r="CX28" s="95"/>
      <c r="CY28" s="95"/>
      <c r="CZ28" s="95"/>
      <c r="DA28" s="95"/>
      <c r="DB28" s="96"/>
      <c r="DC28" s="95"/>
      <c r="DD28" s="96"/>
      <c r="DE28" s="95"/>
    </row>
    <row r="29" spans="1:109" s="112" customFormat="1">
      <c r="A29" s="177">
        <v>40094</v>
      </c>
      <c r="B29" s="141">
        <v>-4.2</v>
      </c>
      <c r="C29" s="141">
        <v>120.6</v>
      </c>
      <c r="D29" s="141">
        <v>19.100000000000001</v>
      </c>
      <c r="E29" s="201">
        <v>14</v>
      </c>
      <c r="F29" s="201">
        <v>-16</v>
      </c>
      <c r="G29" s="201">
        <v>-6</v>
      </c>
      <c r="H29" s="201">
        <f t="shared" si="106"/>
        <v>22.090722034374522</v>
      </c>
      <c r="I29" s="141">
        <v>33</v>
      </c>
      <c r="J29" s="155"/>
      <c r="K29" s="141"/>
      <c r="L29" s="141"/>
      <c r="M29" s="159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83">
        <v>6.919492</v>
      </c>
      <c r="Y29" s="78">
        <f>10^0.766803</f>
        <v>5.8452487809972196</v>
      </c>
      <c r="Z29" s="112">
        <v>0.4121358</v>
      </c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60"/>
      <c r="AY29" s="160"/>
      <c r="AZ29" s="141"/>
      <c r="BA29" s="160"/>
      <c r="BB29" s="141"/>
      <c r="BC29" s="141"/>
      <c r="BD29" s="141"/>
      <c r="BE29" s="141"/>
      <c r="BF29" s="141"/>
      <c r="BG29" s="141"/>
      <c r="BH29" s="141"/>
      <c r="BI29" s="141"/>
      <c r="BJ29" s="160"/>
      <c r="BK29" s="160"/>
      <c r="BL29" s="160"/>
      <c r="BM29" s="160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1"/>
      <c r="CG29" s="141"/>
      <c r="CH29" s="141"/>
      <c r="CI29" s="141"/>
      <c r="CJ29" s="141"/>
      <c r="CK29" s="141"/>
      <c r="CL29" s="141"/>
      <c r="CM29" s="111"/>
      <c r="CN29" s="111"/>
      <c r="CO29" s="111"/>
      <c r="CP29" s="141"/>
      <c r="CQ29" s="141"/>
      <c r="CR29" s="141"/>
      <c r="CS29" s="141"/>
      <c r="CT29" s="141"/>
      <c r="CU29" s="155"/>
      <c r="CV29" s="165"/>
      <c r="CW29" s="141"/>
      <c r="CX29" s="141"/>
      <c r="CY29" s="141"/>
      <c r="CZ29" s="141"/>
      <c r="DA29" s="141"/>
      <c r="DB29" s="155"/>
      <c r="DC29" s="141"/>
      <c r="DD29" s="155"/>
      <c r="DE29" s="141"/>
    </row>
    <row r="30" spans="1:109">
      <c r="A30" s="178">
        <v>39851</v>
      </c>
      <c r="B30" s="95">
        <v>56.6</v>
      </c>
      <c r="C30" s="95">
        <v>69.8</v>
      </c>
      <c r="D30" s="95">
        <v>40</v>
      </c>
      <c r="E30" s="222">
        <v>-2.4</v>
      </c>
      <c r="F30" s="222">
        <v>-1.9</v>
      </c>
      <c r="G30" s="222">
        <v>-15.1</v>
      </c>
      <c r="H30" s="201">
        <f t="shared" si="106"/>
        <v>15.407141201403977</v>
      </c>
      <c r="I30" s="95">
        <v>3.5</v>
      </c>
      <c r="J30" s="96"/>
      <c r="K30" s="95"/>
      <c r="L30" s="95"/>
      <c r="M30" s="76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182">
        <v>3.3722829999999999</v>
      </c>
      <c r="Y30" s="159">
        <f>10^0.483741</f>
        <v>3.0460778597921356</v>
      </c>
      <c r="Z30">
        <v>0.21291280000000001</v>
      </c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8"/>
      <c r="AZ30" s="95"/>
      <c r="BA30" s="98"/>
      <c r="BB30" s="98"/>
      <c r="BC30" s="98"/>
      <c r="BD30" s="95"/>
      <c r="BE30" s="95"/>
      <c r="BF30" s="95"/>
      <c r="BG30" s="95"/>
      <c r="BH30" s="95"/>
      <c r="BI30" s="95"/>
      <c r="BJ30" s="95"/>
      <c r="BK30" s="95"/>
      <c r="BL30" s="98"/>
      <c r="BM30" s="98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"/>
      <c r="CN30" s="4"/>
      <c r="CO30" s="4"/>
      <c r="CP30" s="95"/>
      <c r="CQ30" s="95"/>
      <c r="CR30" s="95"/>
      <c r="CS30" s="95"/>
      <c r="CT30" s="95"/>
      <c r="CU30" s="96"/>
      <c r="CV30" s="99"/>
      <c r="CW30" s="95"/>
      <c r="CX30" s="95"/>
      <c r="CY30" s="95"/>
      <c r="CZ30" s="95"/>
      <c r="DA30" s="95"/>
      <c r="DB30" s="96"/>
      <c r="DC30" s="95"/>
      <c r="DD30" s="96"/>
      <c r="DE30" s="95"/>
    </row>
    <row r="31" spans="1:109" s="112" customFormat="1">
      <c r="A31" s="176">
        <v>39773</v>
      </c>
      <c r="B31" s="112">
        <v>53.1</v>
      </c>
      <c r="C31" s="112">
        <v>-109.9</v>
      </c>
      <c r="D31" s="112">
        <v>28.2</v>
      </c>
      <c r="E31" s="201">
        <v>3.9</v>
      </c>
      <c r="F31" s="201">
        <v>-4.0999999999999996</v>
      </c>
      <c r="G31" s="201">
        <v>-11.6</v>
      </c>
      <c r="H31" s="201">
        <f t="shared" si="106"/>
        <v>12.90658746532173</v>
      </c>
      <c r="I31" s="112">
        <v>0.41</v>
      </c>
      <c r="J31" s="118"/>
      <c r="M31" s="159"/>
      <c r="X31" s="183">
        <v>4.0799799999999999</v>
      </c>
      <c r="Y31" s="130">
        <f>10^0.609085</f>
        <v>4.0652288593019827</v>
      </c>
      <c r="Z31" s="112">
        <v>0.29599009999999998</v>
      </c>
      <c r="BB31" s="132"/>
      <c r="CL31" s="118"/>
      <c r="CM31" s="111"/>
      <c r="CT31" s="118"/>
      <c r="CU31" s="118"/>
      <c r="CV31" s="200"/>
      <c r="DB31" s="118"/>
      <c r="DC31" s="201"/>
      <c r="DD31" s="118"/>
    </row>
    <row r="32" spans="1:109">
      <c r="A32" s="237">
        <v>39728</v>
      </c>
      <c r="B32" s="4">
        <v>20.9</v>
      </c>
      <c r="C32" s="4">
        <v>31.4</v>
      </c>
      <c r="D32" s="1">
        <v>38.9</v>
      </c>
      <c r="E32" s="222">
        <v>-9</v>
      </c>
      <c r="F32" s="222">
        <v>9</v>
      </c>
      <c r="G32" s="222">
        <v>3.8</v>
      </c>
      <c r="H32" s="201">
        <f t="shared" si="106"/>
        <v>13.283071933856265</v>
      </c>
      <c r="I32" s="4">
        <v>1</v>
      </c>
      <c r="J32" s="29"/>
      <c r="K32" s="4"/>
      <c r="L32" s="4"/>
      <c r="M32" s="76"/>
      <c r="N32" s="87"/>
      <c r="O32" s="4"/>
      <c r="P32" s="4"/>
      <c r="Q32" s="4"/>
      <c r="R32" s="4"/>
      <c r="S32" s="4"/>
      <c r="T32" s="4"/>
      <c r="U32" s="4"/>
      <c r="V32" s="4"/>
      <c r="W32" s="4"/>
      <c r="X32" s="182">
        <v>2.9363000000000001</v>
      </c>
      <c r="Y32" s="130">
        <f>10^0.462665</f>
        <v>2.901783453840348</v>
      </c>
      <c r="Z32">
        <v>0.52151999999999998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29"/>
      <c r="CM32" s="9"/>
      <c r="CN32" s="4"/>
      <c r="CO32" s="4"/>
      <c r="CP32" s="4"/>
      <c r="CQ32" s="4"/>
      <c r="CR32" s="4"/>
      <c r="CS32" s="4"/>
      <c r="CT32" s="4"/>
      <c r="CU32" s="29"/>
      <c r="CV32" s="4"/>
      <c r="CW32" s="4"/>
      <c r="CX32" s="4"/>
      <c r="CY32" s="4"/>
      <c r="CZ32" s="4"/>
      <c r="DA32" s="4"/>
      <c r="DB32" s="29"/>
      <c r="DC32" s="4"/>
      <c r="DD32" s="29"/>
      <c r="DE32" s="4"/>
    </row>
    <row r="33" spans="1:109" s="112" customFormat="1">
      <c r="A33" s="176">
        <v>39652</v>
      </c>
      <c r="B33" s="112">
        <v>38.6</v>
      </c>
      <c r="C33" s="112">
        <v>68</v>
      </c>
      <c r="D33" s="112">
        <v>31.5</v>
      </c>
      <c r="E33" s="201">
        <v>-7.7</v>
      </c>
      <c r="F33" s="201">
        <v>-8.1999999999999993</v>
      </c>
      <c r="G33" s="201">
        <v>-9.1</v>
      </c>
      <c r="H33" s="201">
        <f t="shared" si="106"/>
        <v>14.468586662144993</v>
      </c>
      <c r="I33" s="112">
        <v>0.36</v>
      </c>
      <c r="J33" s="118"/>
      <c r="M33" s="130"/>
      <c r="N33" s="167"/>
      <c r="X33" s="183">
        <v>2.7836500000000002</v>
      </c>
      <c r="Y33" s="60">
        <f>10^0.441432</f>
        <v>2.7633252154773076</v>
      </c>
      <c r="Z33" s="112">
        <v>0.186025</v>
      </c>
      <c r="AZ33" s="132"/>
      <c r="BA33" s="132"/>
      <c r="BB33" s="132"/>
      <c r="BC33" s="132"/>
      <c r="BH33" s="132"/>
      <c r="BI33" s="132"/>
      <c r="BJ33" s="132"/>
      <c r="BK33" s="132"/>
      <c r="BL33" s="132"/>
      <c r="BM33" s="132"/>
      <c r="CL33" s="118"/>
      <c r="CM33" s="111"/>
      <c r="CU33" s="118"/>
      <c r="DB33" s="118"/>
      <c r="DD33" s="118"/>
    </row>
    <row r="34" spans="1:109">
      <c r="A34" s="169">
        <v>39367</v>
      </c>
      <c r="B34" s="1">
        <v>88.5</v>
      </c>
      <c r="C34" s="1">
        <v>116.6</v>
      </c>
      <c r="D34" s="38">
        <v>37</v>
      </c>
      <c r="E34" s="222">
        <v>-4.5</v>
      </c>
      <c r="F34" s="222">
        <v>-14.1</v>
      </c>
      <c r="G34" s="222">
        <v>-10.9</v>
      </c>
      <c r="H34" s="201">
        <f t="shared" si="106"/>
        <v>18.381240436923729</v>
      </c>
      <c r="I34" s="1">
        <v>0.11</v>
      </c>
      <c r="J34" s="29"/>
      <c r="K34" s="4"/>
      <c r="L34" s="4"/>
      <c r="M34" s="44"/>
      <c r="N34" s="35"/>
      <c r="O34" s="4"/>
      <c r="P34" s="4"/>
      <c r="Q34" s="4"/>
      <c r="R34" s="4"/>
      <c r="S34" s="4"/>
      <c r="T34" s="4"/>
      <c r="U34" s="4"/>
      <c r="V34" s="4"/>
      <c r="W34" s="4"/>
      <c r="X34" s="182">
        <v>3.54535</v>
      </c>
      <c r="Y34" s="60">
        <f>10^0.515826</f>
        <v>3.2796386812698004</v>
      </c>
      <c r="Z34">
        <v>0.28388000000000002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180"/>
      <c r="AT34" s="4"/>
      <c r="AU34" s="4"/>
      <c r="AV34" s="4"/>
      <c r="AW34" s="4"/>
      <c r="AX34" s="180"/>
      <c r="AY34" s="180"/>
      <c r="AZ34" s="180"/>
      <c r="BA34" s="180"/>
      <c r="BB34" s="180"/>
      <c r="BC34" s="180"/>
      <c r="BD34" s="4"/>
      <c r="BE34" s="4"/>
      <c r="BF34" s="4"/>
      <c r="BG34" s="4"/>
      <c r="BH34" s="4"/>
      <c r="BI34" s="4"/>
      <c r="BJ34" s="4"/>
      <c r="BK34" s="4"/>
      <c r="BL34" s="180"/>
      <c r="BM34" s="180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29"/>
      <c r="CM34" s="9"/>
      <c r="CN34" s="4"/>
      <c r="CO34" s="4"/>
      <c r="CP34" s="4"/>
      <c r="CQ34" s="4"/>
      <c r="CR34" s="4"/>
      <c r="CS34" s="4"/>
      <c r="CT34" s="4"/>
      <c r="CU34" s="29"/>
      <c r="CV34" s="4"/>
      <c r="CW34" s="4"/>
      <c r="CX34" s="4"/>
      <c r="CY34" s="4"/>
      <c r="CZ34" s="4"/>
      <c r="DA34" s="4"/>
      <c r="DB34" s="29"/>
      <c r="DC34" s="4"/>
      <c r="DD34" s="29"/>
      <c r="DE34" s="4"/>
    </row>
    <row r="35" spans="1:109" s="112" customFormat="1">
      <c r="A35" s="176">
        <v>39104</v>
      </c>
      <c r="B35" s="112">
        <v>45.4</v>
      </c>
      <c r="C35" s="112">
        <v>53.5</v>
      </c>
      <c r="D35" s="168">
        <v>32</v>
      </c>
      <c r="E35" s="201">
        <v>-3.3</v>
      </c>
      <c r="F35" s="201">
        <v>-12.8</v>
      </c>
      <c r="G35" s="201">
        <v>-1.9</v>
      </c>
      <c r="H35" s="201">
        <f t="shared" si="106"/>
        <v>13.354400023962141</v>
      </c>
      <c r="I35" s="112">
        <v>0.24</v>
      </c>
      <c r="J35" s="118"/>
      <c r="M35" s="130"/>
      <c r="N35" s="131"/>
      <c r="X35" s="183">
        <v>3.11795</v>
      </c>
      <c r="Y35" s="130">
        <f>10^0.493641</f>
        <v>3.1163124877807049</v>
      </c>
      <c r="Z35" s="112">
        <v>0.20577999999999999</v>
      </c>
      <c r="AN35" s="132"/>
      <c r="AQ35" s="132"/>
      <c r="AS35" s="132"/>
      <c r="BB35" s="132"/>
      <c r="BC35" s="132"/>
      <c r="BJ35" s="132"/>
      <c r="BK35" s="132"/>
      <c r="BL35" s="132"/>
      <c r="BM35" s="132"/>
      <c r="CL35" s="118"/>
      <c r="CM35" s="111"/>
      <c r="CU35" s="118"/>
      <c r="DB35" s="118"/>
      <c r="DD35" s="118"/>
    </row>
    <row r="36" spans="1:109">
      <c r="A36" s="169">
        <v>39060</v>
      </c>
      <c r="B36" s="1">
        <v>26.2</v>
      </c>
      <c r="C36" s="1">
        <v>26</v>
      </c>
      <c r="D36" s="38">
        <v>26.5</v>
      </c>
      <c r="E36" s="222">
        <v>4.9000000000000004</v>
      </c>
      <c r="F36" s="222">
        <v>-15</v>
      </c>
      <c r="G36" s="222">
        <v>1.6</v>
      </c>
      <c r="H36" s="201">
        <f t="shared" si="106"/>
        <v>15.860958356921564</v>
      </c>
      <c r="I36" s="1">
        <v>14</v>
      </c>
      <c r="J36" s="29"/>
      <c r="K36" s="4"/>
      <c r="L36" s="4"/>
      <c r="M36" s="44"/>
      <c r="N36" s="35"/>
      <c r="O36" s="4"/>
      <c r="P36" s="4"/>
      <c r="Q36" s="4"/>
      <c r="R36" s="4"/>
      <c r="S36" s="4"/>
      <c r="T36" s="4"/>
      <c r="U36" s="4"/>
      <c r="V36" s="4"/>
      <c r="W36" s="4"/>
      <c r="X36" s="182">
        <v>3.5028000000000001</v>
      </c>
      <c r="Y36" s="60">
        <f>10^0.500225</f>
        <v>3.163916402647974</v>
      </c>
      <c r="Z36">
        <v>0.1818823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180"/>
      <c r="BD36" s="4"/>
      <c r="BE36" s="4"/>
      <c r="BF36" s="4"/>
      <c r="BG36" s="4"/>
      <c r="BH36" s="4"/>
      <c r="BI36" s="4"/>
      <c r="BJ36" s="4"/>
      <c r="BK36" s="4"/>
      <c r="BL36" s="180"/>
      <c r="BM36" s="180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29"/>
      <c r="CM36" s="9"/>
      <c r="CN36" s="9"/>
      <c r="CO36" s="9"/>
      <c r="CP36" s="4"/>
      <c r="CQ36" s="4"/>
      <c r="CR36" s="4"/>
      <c r="CS36" s="4"/>
      <c r="CT36" s="4"/>
      <c r="CU36" s="29"/>
      <c r="CV36" s="4"/>
      <c r="CW36" s="4"/>
      <c r="CX36" s="4"/>
      <c r="CY36" s="4"/>
      <c r="CZ36" s="4"/>
      <c r="DA36" s="4"/>
      <c r="DB36" s="29"/>
      <c r="DC36" s="4"/>
      <c r="DD36" s="29"/>
      <c r="DE36" s="4"/>
    </row>
    <row r="37" spans="1:109" s="112" customFormat="1">
      <c r="A37" s="176">
        <v>38962</v>
      </c>
      <c r="B37" s="112">
        <v>-14</v>
      </c>
      <c r="C37" s="112">
        <v>109.1</v>
      </c>
      <c r="D37" s="112">
        <v>44.1</v>
      </c>
      <c r="E37" s="201">
        <v>10</v>
      </c>
      <c r="F37" s="201">
        <v>-9.9</v>
      </c>
      <c r="G37" s="201">
        <v>1.5</v>
      </c>
      <c r="H37" s="201">
        <f t="shared" si="106"/>
        <v>14.15132502630054</v>
      </c>
      <c r="I37" s="112">
        <v>2.8</v>
      </c>
      <c r="J37" s="118"/>
      <c r="M37" s="130"/>
      <c r="N37" s="131"/>
      <c r="X37" s="183">
        <v>4.3464</v>
      </c>
      <c r="Y37" s="60">
        <f>10^0.522067</f>
        <v>3.3271087770710004</v>
      </c>
      <c r="Z37" s="112">
        <v>0.2295536</v>
      </c>
      <c r="AS37" s="132"/>
      <c r="BB37" s="132"/>
      <c r="BC37" s="132"/>
      <c r="BE37" s="132"/>
      <c r="BM37" s="132"/>
      <c r="CL37" s="118"/>
      <c r="CM37" s="111"/>
      <c r="CN37" s="111"/>
      <c r="CO37" s="111"/>
      <c r="CU37" s="118"/>
      <c r="DB37" s="118"/>
      <c r="DD37" s="118"/>
    </row>
    <row r="38" spans="1:109">
      <c r="A38" s="169">
        <v>38875</v>
      </c>
      <c r="B38" s="1">
        <v>69.2</v>
      </c>
      <c r="C38" s="1">
        <v>22.5</v>
      </c>
      <c r="D38" s="38">
        <v>40.700000000000003</v>
      </c>
      <c r="E38" s="222">
        <v>6.1</v>
      </c>
      <c r="F38" s="222">
        <v>4.5999999999999996</v>
      </c>
      <c r="G38" s="222">
        <v>-18</v>
      </c>
      <c r="H38" s="201">
        <f t="shared" si="106"/>
        <v>19.554283418218116</v>
      </c>
      <c r="I38" s="1">
        <v>0.19</v>
      </c>
      <c r="J38" s="29"/>
      <c r="K38" s="4"/>
      <c r="L38" s="4"/>
      <c r="M38" s="44"/>
      <c r="N38" s="35"/>
      <c r="O38" s="4"/>
      <c r="P38" s="4"/>
      <c r="Q38" s="4"/>
      <c r="R38" s="4"/>
      <c r="S38" s="4"/>
      <c r="T38" s="4"/>
      <c r="U38" s="4"/>
      <c r="V38" s="4"/>
      <c r="W38" s="4"/>
      <c r="X38" s="182">
        <v>3.8410500000000001</v>
      </c>
      <c r="Y38" s="130">
        <f>10^0.572391</f>
        <v>3.7358635024933111</v>
      </c>
      <c r="Z38">
        <v>0.61416999999999999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180"/>
      <c r="AR38" s="4"/>
      <c r="AS38" s="180"/>
      <c r="AT38" s="4"/>
      <c r="AU38" s="180"/>
      <c r="AV38" s="180"/>
      <c r="AW38" s="180"/>
      <c r="AX38" s="180"/>
      <c r="AY38" s="180"/>
      <c r="AZ38" s="180"/>
      <c r="BA38" s="180"/>
      <c r="BB38" s="180"/>
      <c r="BC38" s="180"/>
      <c r="BD38" s="180"/>
      <c r="BE38" s="180"/>
      <c r="BF38" s="4"/>
      <c r="BG38" s="4"/>
      <c r="BH38" s="180"/>
      <c r="BI38" s="180"/>
      <c r="BJ38" s="180"/>
      <c r="BK38" s="180"/>
      <c r="BL38" s="180"/>
      <c r="BM38" s="180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29"/>
      <c r="CM38" s="9"/>
      <c r="CN38" s="4"/>
      <c r="CO38" s="4"/>
      <c r="CP38" s="4"/>
      <c r="CQ38" s="4"/>
      <c r="CR38" s="4"/>
      <c r="CS38" s="4"/>
      <c r="CT38" s="4"/>
      <c r="CU38" s="29"/>
      <c r="CV38" s="4"/>
      <c r="CW38" s="4"/>
      <c r="CX38" s="4"/>
      <c r="CY38" s="4"/>
      <c r="CZ38" s="4"/>
      <c r="DA38" s="4"/>
      <c r="DB38" s="29"/>
      <c r="DC38" s="4"/>
      <c r="DD38" s="29"/>
      <c r="DE38" s="4"/>
    </row>
    <row r="39" spans="1:109" s="112" customFormat="1">
      <c r="A39" s="176">
        <v>38745</v>
      </c>
      <c r="B39" s="112">
        <v>-51.7</v>
      </c>
      <c r="C39" s="112">
        <v>56.4</v>
      </c>
      <c r="D39" s="168">
        <v>37</v>
      </c>
      <c r="E39" s="201">
        <v>8.4</v>
      </c>
      <c r="F39" s="201">
        <v>-16.399999999999999</v>
      </c>
      <c r="G39" s="201">
        <v>3.2</v>
      </c>
      <c r="H39" s="201">
        <f t="shared" si="106"/>
        <v>18.701871564097534</v>
      </c>
      <c r="I39" s="112">
        <v>1.8</v>
      </c>
      <c r="J39" s="118"/>
      <c r="M39" s="130"/>
      <c r="N39" s="131"/>
      <c r="X39" s="183">
        <v>1.8498000000000001</v>
      </c>
      <c r="Y39" s="130">
        <f>10^0.260931</f>
        <v>1.8236059477592956</v>
      </c>
      <c r="Z39" s="112">
        <v>0.30015999999999998</v>
      </c>
      <c r="BB39" s="132"/>
      <c r="BC39" s="132"/>
      <c r="CL39" s="118"/>
      <c r="CM39" s="111"/>
      <c r="CN39" s="111"/>
      <c r="CO39" s="111"/>
      <c r="CU39" s="118"/>
      <c r="DB39" s="118"/>
      <c r="DD39" s="118"/>
    </row>
    <row r="40" spans="1:109">
      <c r="A40" s="26"/>
      <c r="B40" s="1"/>
      <c r="C40" s="4"/>
      <c r="D40" s="4"/>
      <c r="E40" s="4"/>
      <c r="F40" s="4"/>
      <c r="G40" s="4"/>
      <c r="H40" s="4"/>
      <c r="I40" s="4"/>
      <c r="J40" s="27"/>
      <c r="K40" s="1"/>
      <c r="L40" s="4"/>
      <c r="M40" s="44" t="s">
        <v>116</v>
      </c>
      <c r="N40" s="35"/>
      <c r="O40" s="4"/>
      <c r="P40" s="1"/>
      <c r="Q40" s="1"/>
      <c r="R40" s="1"/>
      <c r="S40" s="1"/>
      <c r="T40" s="1"/>
      <c r="U40" s="1"/>
      <c r="V40" s="1"/>
      <c r="W40" s="1"/>
      <c r="X40" s="44"/>
      <c r="Y40" s="4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27"/>
      <c r="CM40" s="1" t="s">
        <v>111</v>
      </c>
      <c r="CN40" s="1"/>
      <c r="CO40" s="1"/>
      <c r="CP40" s="1"/>
      <c r="CQ40" s="1"/>
      <c r="CR40" s="1"/>
      <c r="CS40" s="1"/>
      <c r="CT40" s="1"/>
      <c r="CU40" s="27"/>
      <c r="CV40" s="1"/>
      <c r="CW40" s="1"/>
      <c r="CX40" s="1"/>
      <c r="CY40" s="1"/>
      <c r="CZ40" s="1"/>
      <c r="DA40" s="1"/>
      <c r="DB40" s="27"/>
      <c r="DC40" s="1"/>
      <c r="DD40" s="27"/>
      <c r="DE40" s="1"/>
    </row>
    <row r="41" spans="1:109">
      <c r="A41" s="26"/>
      <c r="B41" s="1"/>
      <c r="C41" s="4"/>
      <c r="D41" s="4"/>
      <c r="E41" s="4"/>
      <c r="F41" s="4"/>
      <c r="G41" s="4"/>
      <c r="H41" s="4"/>
      <c r="I41" s="4"/>
      <c r="J41" s="27"/>
      <c r="K41" s="1"/>
      <c r="L41" s="4"/>
      <c r="M41" s="44" t="s">
        <v>111</v>
      </c>
      <c r="N41" s="35"/>
      <c r="O41" s="4"/>
      <c r="P41" s="1"/>
      <c r="Q41" s="1"/>
      <c r="R41" s="1"/>
      <c r="S41" s="1"/>
      <c r="T41" s="1"/>
      <c r="U41" s="1"/>
      <c r="V41" s="1"/>
      <c r="W41" s="1"/>
      <c r="X41" s="44"/>
      <c r="Y41" s="4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27"/>
      <c r="CM41" s="1"/>
      <c r="CN41" s="1"/>
      <c r="CO41" s="1"/>
      <c r="CP41" s="1"/>
      <c r="CQ41" s="1"/>
      <c r="CR41" s="1"/>
      <c r="CS41" s="1"/>
      <c r="CT41" s="1"/>
      <c r="CU41" s="27"/>
      <c r="CV41" s="1"/>
      <c r="CW41" s="1"/>
      <c r="CX41" s="1"/>
      <c r="CY41" s="1"/>
      <c r="CZ41" s="1"/>
      <c r="DA41" s="1"/>
      <c r="DB41" s="27"/>
      <c r="DC41" s="1"/>
      <c r="DD41" s="27"/>
      <c r="DE41" s="1"/>
    </row>
    <row r="42" spans="1:109">
      <c r="A42" s="26"/>
      <c r="B42" s="1"/>
      <c r="C42" s="4"/>
      <c r="D42" s="4"/>
      <c r="E42" s="4"/>
      <c r="F42" s="4"/>
      <c r="G42" s="4"/>
      <c r="H42" s="4"/>
      <c r="I42" s="4"/>
      <c r="J42" s="27"/>
      <c r="K42" s="1"/>
      <c r="L42" s="4"/>
      <c r="M42" s="44" t="s">
        <v>111</v>
      </c>
      <c r="N42" s="35"/>
      <c r="O42" s="4"/>
      <c r="P42" s="1"/>
      <c r="Q42" s="1"/>
      <c r="R42" s="1"/>
      <c r="S42" s="1"/>
      <c r="T42" s="1"/>
      <c r="U42" s="1"/>
      <c r="V42" s="1"/>
      <c r="W42" s="1"/>
      <c r="X42" s="44"/>
      <c r="Y42" s="4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27"/>
      <c r="CM42" s="1"/>
      <c r="CN42" s="1"/>
      <c r="CO42" s="1"/>
      <c r="CP42" s="1"/>
      <c r="CQ42" s="1"/>
      <c r="CR42" s="1"/>
      <c r="CS42" s="1"/>
      <c r="CT42" s="1"/>
      <c r="CU42" s="27"/>
      <c r="CV42" s="1"/>
      <c r="CW42" s="1"/>
      <c r="CX42" s="1"/>
      <c r="CY42" s="1"/>
      <c r="CZ42" s="1"/>
      <c r="DA42" s="1"/>
      <c r="DB42" s="27"/>
      <c r="DC42" s="1"/>
      <c r="DD42" s="27"/>
      <c r="DE42" s="1"/>
    </row>
    <row r="44" spans="1:109">
      <c r="A44" s="4"/>
    </row>
    <row r="45" spans="1:109">
      <c r="A45" s="4"/>
    </row>
    <row r="46" spans="1:109">
      <c r="A46" s="9"/>
    </row>
    <row r="47" spans="1:109">
      <c r="A47" s="9"/>
    </row>
    <row r="48" spans="1:109">
      <c r="A48" s="9"/>
    </row>
    <row r="49" spans="1:1">
      <c r="A49" s="95"/>
    </row>
    <row r="50" spans="1:1">
      <c r="A50" s="4"/>
    </row>
    <row r="51" spans="1:1">
      <c r="A51" s="4"/>
    </row>
    <row r="52" spans="1:1">
      <c r="A52" s="4"/>
    </row>
    <row r="53" spans="1:1">
      <c r="A53" s="9"/>
    </row>
    <row r="54" spans="1:1">
      <c r="A54" s="95"/>
    </row>
    <row r="55" spans="1:1">
      <c r="A55" s="9"/>
    </row>
    <row r="56" spans="1:1">
      <c r="A56" s="95"/>
    </row>
    <row r="57" spans="1:1">
      <c r="A57" s="95"/>
    </row>
    <row r="58" spans="1:1">
      <c r="A58" s="95"/>
    </row>
    <row r="59" spans="1:1">
      <c r="A59" s="95"/>
    </row>
    <row r="60" spans="1:1">
      <c r="A60" s="95"/>
    </row>
    <row r="61" spans="1:1">
      <c r="A61" s="95"/>
    </row>
    <row r="62" spans="1:1">
      <c r="A62" s="95"/>
    </row>
    <row r="63" spans="1:1">
      <c r="A63" s="95"/>
    </row>
    <row r="64" spans="1:1">
      <c r="A64" s="95"/>
    </row>
    <row r="65" spans="1:1">
      <c r="A65" s="95"/>
    </row>
    <row r="66" spans="1:1">
      <c r="A66" s="4"/>
    </row>
    <row r="67" spans="1:1">
      <c r="A67" s="95"/>
    </row>
    <row r="68" spans="1:1">
      <c r="A68" s="95"/>
    </row>
    <row r="69" spans="1:1">
      <c r="A69" s="4"/>
    </row>
    <row r="70" spans="1:1">
      <c r="A70" s="95"/>
    </row>
    <row r="71" spans="1:1">
      <c r="A71" s="95"/>
    </row>
    <row r="72" spans="1:1">
      <c r="A72" s="95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220"/>
    </row>
    <row r="85" spans="1:1">
      <c r="A85" s="220"/>
    </row>
    <row r="86" spans="1:1">
      <c r="A86" s="220"/>
    </row>
    <row r="87" spans="1:1">
      <c r="A87" s="220"/>
    </row>
    <row r="88" spans="1:1">
      <c r="A88" s="220"/>
    </row>
    <row r="89" spans="1:1">
      <c r="A89" s="220"/>
    </row>
    <row r="90" spans="1:1">
      <c r="A90" s="220"/>
    </row>
    <row r="91" spans="1:1">
      <c r="A91" s="220"/>
    </row>
    <row r="92" spans="1:1">
      <c r="A92" s="220"/>
    </row>
    <row r="93" spans="1:1">
      <c r="A93" s="220"/>
    </row>
    <row r="94" spans="1:1">
      <c r="A94" s="220"/>
    </row>
    <row r="95" spans="1:1">
      <c r="A95" s="220"/>
    </row>
    <row r="96" spans="1:1">
      <c r="A96" s="220"/>
    </row>
    <row r="97" spans="1:1">
      <c r="A97" s="220"/>
    </row>
    <row r="98" spans="1:1">
      <c r="A98" s="220"/>
    </row>
    <row r="99" spans="1:1">
      <c r="A99" s="220"/>
    </row>
    <row r="100" spans="1:1">
      <c r="A100" s="220"/>
    </row>
    <row r="101" spans="1:1">
      <c r="A101" s="220"/>
    </row>
    <row r="102" spans="1:1">
      <c r="A102" s="220"/>
    </row>
    <row r="103" spans="1:1">
      <c r="A103" s="220"/>
    </row>
    <row r="104" spans="1:1">
      <c r="A104" s="220"/>
    </row>
    <row r="105" spans="1:1">
      <c r="A105" s="220"/>
    </row>
    <row r="106" spans="1:1">
      <c r="A106" s="220"/>
    </row>
    <row r="107" spans="1:1">
      <c r="A107" s="220"/>
    </row>
    <row r="108" spans="1:1">
      <c r="A108" s="220"/>
    </row>
    <row r="109" spans="1:1">
      <c r="A109" s="220"/>
    </row>
    <row r="110" spans="1:1">
      <c r="A110" s="220"/>
    </row>
    <row r="111" spans="1:1">
      <c r="A111" s="220"/>
    </row>
    <row r="112" spans="1:1">
      <c r="A112" s="220"/>
    </row>
    <row r="113" spans="1:1">
      <c r="A113" s="220"/>
    </row>
    <row r="114" spans="1:1">
      <c r="A114" s="220"/>
    </row>
    <row r="115" spans="1:1">
      <c r="A115" s="220"/>
    </row>
    <row r="116" spans="1:1">
      <c r="A116" s="220"/>
    </row>
    <row r="117" spans="1:1">
      <c r="A117" s="2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entire</vt:lpstr>
      <vt:lpstr>multi-raw</vt:lpstr>
      <vt:lpstr>multi-avg</vt:lpstr>
      <vt:lpstr>only-multi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Commander Data</dc:creator>
  <cp:lastModifiedBy>Silber</cp:lastModifiedBy>
  <dcterms:created xsi:type="dcterms:W3CDTF">2012-11-01T07:01:07Z</dcterms:created>
  <dcterms:modified xsi:type="dcterms:W3CDTF">2018-03-05T20:37:24Z</dcterms:modified>
</cp:coreProperties>
</file>