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opo\Dropbox\Lavoro\"/>
    </mc:Choice>
  </mc:AlternateContent>
  <xr:revisionPtr revIDLastSave="0" documentId="13_ncr:1_{6783997D-2945-4BE0-A358-3FDDBD66A9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B45" i="1"/>
  <c r="C40" i="1"/>
  <c r="D40" i="1"/>
  <c r="E40" i="1"/>
  <c r="F40" i="1"/>
  <c r="B40" i="1"/>
  <c r="C38" i="1"/>
  <c r="D38" i="1"/>
  <c r="E38" i="1"/>
  <c r="F38" i="1"/>
  <c r="B38" i="1"/>
  <c r="C35" i="1"/>
  <c r="D35" i="1"/>
  <c r="E35" i="1"/>
  <c r="F35" i="1"/>
  <c r="B35" i="1"/>
  <c r="F32" i="1"/>
  <c r="E32" i="1"/>
  <c r="D32" i="1"/>
  <c r="C32" i="1"/>
  <c r="C33" i="1" s="1"/>
  <c r="B32" i="1"/>
  <c r="C29" i="1"/>
  <c r="D29" i="1"/>
  <c r="E29" i="1"/>
  <c r="F29" i="1"/>
  <c r="B29" i="1"/>
  <c r="C27" i="1"/>
  <c r="D27" i="1"/>
  <c r="E27" i="1"/>
  <c r="F27" i="1"/>
  <c r="B27" i="1"/>
  <c r="C8" i="1"/>
  <c r="D8" i="1"/>
  <c r="E8" i="1"/>
  <c r="F8" i="1"/>
  <c r="B8" i="1"/>
  <c r="C23" i="1"/>
  <c r="D23" i="1"/>
  <c r="E23" i="1"/>
  <c r="F23" i="1"/>
  <c r="B23" i="1"/>
  <c r="B24" i="1" s="1"/>
  <c r="F11" i="1"/>
  <c r="E11" i="1"/>
  <c r="D11" i="1"/>
  <c r="C11" i="1"/>
  <c r="C12" i="1" s="1"/>
  <c r="B11" i="1"/>
  <c r="F4" i="1"/>
  <c r="F5" i="1" s="1"/>
  <c r="E4" i="1"/>
  <c r="D4" i="1"/>
  <c r="C4" i="1"/>
  <c r="B4" i="1"/>
  <c r="B5" i="1" s="1"/>
  <c r="D33" i="1" l="1"/>
  <c r="E33" i="1"/>
  <c r="B33" i="1"/>
  <c r="F33" i="1"/>
  <c r="F49" i="1" s="1"/>
  <c r="F50" i="1" s="1"/>
  <c r="B12" i="1"/>
  <c r="B49" i="1" s="1"/>
  <c r="B50" i="1" s="1"/>
  <c r="D24" i="1"/>
  <c r="F24" i="1"/>
  <c r="C24" i="1"/>
  <c r="E24" i="1"/>
  <c r="E12" i="1"/>
  <c r="F12" i="1"/>
  <c r="C5" i="1"/>
  <c r="C49" i="1" s="1"/>
  <c r="C50" i="1" s="1"/>
  <c r="D5" i="1"/>
  <c r="E5" i="1"/>
  <c r="E49" i="1" s="1"/>
  <c r="E50" i="1" s="1"/>
  <c r="D12" i="1"/>
  <c r="D49" i="1" l="1"/>
  <c r="D50" i="1" s="1"/>
</calcChain>
</file>

<file path=xl/sharedStrings.xml><?xml version="1.0" encoding="utf-8"?>
<sst xmlns="http://schemas.openxmlformats.org/spreadsheetml/2006/main" count="75" uniqueCount="61">
  <si>
    <t>Apple iPhone 12 Pro Max</t>
  </si>
  <si>
    <t>CPU</t>
  </si>
  <si>
    <t>Hexa-core (2x3.1 GHz Firestorm + 4x1.8 GHz Icestorm)</t>
  </si>
  <si>
    <t>Apple GPU (4-core graphics)</t>
  </si>
  <si>
    <t>No</t>
  </si>
  <si>
    <t>NFC</t>
  </si>
  <si>
    <t>Yes</t>
  </si>
  <si>
    <t>Octa-core (1x2.84 GHz Kryo 680 &amp; 3x2.42 GHz Kryo 680 &amp; 4x1.80 GHz Kryo 680) - USA/China</t>
  </si>
  <si>
    <t>Mali-G78 MP14 - International</t>
  </si>
  <si>
    <t>Octa-core (1x2.84 GHz Kryo 680 &amp; 3x2.42 GHz Kryo 680 &amp; 4x1.80 GHz Kryo 680)</t>
  </si>
  <si>
    <t>Adreno 660</t>
  </si>
  <si>
    <t>Octa-core (1x2.58 GHz Cortex-A76 &amp; 3x2.40 GHz Cortex-A76 &amp; 4x1.84 GHz Cortex-A55)</t>
  </si>
  <si>
    <t>Mali-G77 (8-core)</t>
  </si>
  <si>
    <t>Octa-core (1x2.84 GHz Kryo 585 &amp; 3x2.42 GHz Kryo 585 &amp; 4x1.8 GHz Kryo 585)</t>
  </si>
  <si>
    <t>Adreno 650</t>
  </si>
  <si>
    <t>Area/Weight</t>
  </si>
  <si>
    <t>Resolution (ppi)</t>
  </si>
  <si>
    <t>Dimensions (mm)</t>
  </si>
  <si>
    <t>Weight (g)</t>
  </si>
  <si>
    <t>160.8 x 78.1 x 7.4</t>
  </si>
  <si>
    <t>165.1 x 75.6 x 8.9</t>
  </si>
  <si>
    <t>163.7 x 76.4 x 7.8</t>
  </si>
  <si>
    <t>163.3 x 74.1 x 7.9</t>
  </si>
  <si>
    <t>160.7 x 74.1 x 8.4</t>
  </si>
  <si>
    <t>CPU (total GHz)</t>
  </si>
  <si>
    <r>
      <t>GFXBench 3.0</t>
    </r>
    <r>
      <rPr>
        <sz val="11"/>
        <color theme="1"/>
        <rFont val="Calibri"/>
        <family val="2"/>
        <scheme val="minor"/>
      </rPr>
      <t xml:space="preserve"> - GFXBench 3.0 Manhattan Offscreen</t>
    </r>
  </si>
  <si>
    <r>
      <t>GFXBench 3.0</t>
    </r>
    <r>
      <rPr>
        <sz val="11"/>
        <color theme="1"/>
        <rFont val="Calibri"/>
        <family val="2"/>
        <scheme val="minor"/>
      </rPr>
      <t xml:space="preserve"> - GFXBench 3.0 Manhattan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</si>
  <si>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5.0 Aztec Ruins High Tier Onscreen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</si>
  <si>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5.0 Aztec Ruins High Tier Offscreen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</si>
  <si>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5.0 Aztec Ruins Normal Tier Onscreen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</si>
  <si>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5.0 Aztec Ruins Normal Tier Offscreen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</si>
  <si>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Car Chase Offscreen</t>
    </r>
  </si>
  <si>
    <r>
      <t>GFXBench</t>
    </r>
    <r>
      <rPr>
        <sz val="11"/>
        <color theme="1"/>
        <rFont val="Calibri"/>
        <family val="2"/>
        <scheme val="minor"/>
      </rPr>
      <t xml:space="preserve"> - GFXBench Car Chase Onscreen</t>
    </r>
  </si>
  <si>
    <t>123.5</t>
  </si>
  <si>
    <t xml:space="preserve">63.5 </t>
  </si>
  <si>
    <t>Camera (MP)</t>
  </si>
  <si>
    <t>12 + 12 + 12</t>
  </si>
  <si>
    <t>108 + 8 + 5</t>
  </si>
  <si>
    <t>108 + 10 + 10 + 12</t>
  </si>
  <si>
    <t>64 + 8 + 2 + 2</t>
  </si>
  <si>
    <t>48 + 16 + 5 + 2</t>
  </si>
  <si>
    <t>Price (€)</t>
  </si>
  <si>
    <t>Selfie camera (MP)</t>
  </si>
  <si>
    <t>Battery (mAh)</t>
  </si>
  <si>
    <t>Samsung Galaxy S21 Ultra 5G</t>
  </si>
  <si>
    <t>Xiaomi Redmi K40 Pro+</t>
  </si>
  <si>
    <t>Huawei nova 8 Pro 5G</t>
  </si>
  <si>
    <t>OnePlus 8T+ 5G</t>
  </si>
  <si>
    <t>GPU (fps)</t>
  </si>
  <si>
    <t>Memory (GB)</t>
  </si>
  <si>
    <t>Ram (GB)</t>
  </si>
  <si>
    <t>Video (k)</t>
  </si>
  <si>
    <t>Camera (Total MP)</t>
  </si>
  <si>
    <t>Selfie video (p)</t>
  </si>
  <si>
    <t xml:space="preserve">Percentage of comparison </t>
  </si>
  <si>
    <t>Average (fps)</t>
  </si>
  <si>
    <t>Value for money</t>
  </si>
  <si>
    <t xml:space="preserve">Average od percentage of comparison </t>
  </si>
  <si>
    <t>legend worst in line best in line</t>
  </si>
  <si>
    <t>Legend</t>
  </si>
  <si>
    <t xml:space="preserve">Technical specifications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</si>
</sst>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17CC8-ACFB-47F5-9693-023CEE57E766}" name="Tabella1" displayName="Tabella1" ref="A1:F50" totalsRowShown="0" headerRowDxfId="0" dataDxfId="9" headerRowBorderDxfId="1" tableBorderDxfId="8">
  <autoFilter ref="A1:F50" xr:uid="{C09C8D98-D48E-4D43-B330-4B38D124E96F}"/>
  <tableColumns count="6">
    <tableColumn id="1" xr3:uid="{C85BC6AB-1643-43E7-82BF-382A5F6467C8}" name="Technical specifications " dataDxfId="7"/>
    <tableColumn id="2" xr3:uid="{12C0B653-9A73-412C-99AF-CBE8B8DF3FD8}" name="Apple iPhone 12 Pro Max" dataDxfId="6"/>
    <tableColumn id="3" xr3:uid="{6CCF4AE7-064C-4E1C-9FCC-BC2C2795E7F5}" name="Samsung Galaxy S21 Ultra 5G" dataDxfId="5"/>
    <tableColumn id="4" xr3:uid="{394E6DEC-D0E4-4AA5-830A-4436A1313CDA}" name="Xiaomi Redmi K40 Pro+" dataDxfId="4"/>
    <tableColumn id="5" xr3:uid="{B9328B3B-660A-489B-A4A2-2BD0433B0235}" name="Huawei nova 8 Pro 5G" dataDxfId="3"/>
    <tableColumn id="6" xr3:uid="{7CCCA87C-5935-40F4-8489-DB2D2042F9FF}" name="OnePlus 8T+ 5G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8" workbookViewId="0">
      <selection activeCell="A52" sqref="A52"/>
    </sheetView>
  </sheetViews>
  <sheetFormatPr defaultRowHeight="14.4" x14ac:dyDescent="0.3"/>
  <cols>
    <col min="1" max="1" width="51.44140625" style="5" bestFit="1" customWidth="1"/>
    <col min="2" max="2" width="30.33203125" style="6" bestFit="1" customWidth="1"/>
    <col min="3" max="3" width="34.88671875" style="6" bestFit="1" customWidth="1"/>
    <col min="4" max="4" width="28.5546875" style="6" bestFit="1" customWidth="1"/>
    <col min="5" max="5" width="26.88671875" style="6" bestFit="1" customWidth="1"/>
    <col min="6" max="6" width="22.5546875" style="6" bestFit="1" customWidth="1"/>
    <col min="7" max="16384" width="8.88671875" style="6"/>
  </cols>
  <sheetData>
    <row r="1" spans="1:7" ht="18" x14ac:dyDescent="0.3">
      <c r="A1" s="16" t="s">
        <v>60</v>
      </c>
      <c r="B1" s="17" t="s">
        <v>0</v>
      </c>
      <c r="C1" s="17" t="s">
        <v>44</v>
      </c>
      <c r="D1" s="17" t="s">
        <v>45</v>
      </c>
      <c r="E1" s="17" t="s">
        <v>46</v>
      </c>
      <c r="F1" s="17" t="s">
        <v>47</v>
      </c>
      <c r="G1" s="5"/>
    </row>
    <row r="2" spans="1:7" x14ac:dyDescent="0.3">
      <c r="A2" s="16" t="s">
        <v>17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</row>
    <row r="3" spans="1:7" x14ac:dyDescent="0.3">
      <c r="A3" s="16" t="s">
        <v>18</v>
      </c>
      <c r="B3" s="1">
        <v>228</v>
      </c>
      <c r="C3" s="1">
        <v>227</v>
      </c>
      <c r="D3" s="1">
        <v>196</v>
      </c>
      <c r="E3" s="1">
        <v>184</v>
      </c>
      <c r="F3" s="1">
        <v>188</v>
      </c>
    </row>
    <row r="4" spans="1:7" x14ac:dyDescent="0.3">
      <c r="A4" s="16" t="s">
        <v>15</v>
      </c>
      <c r="B4" s="2">
        <f>(160.8*78.1*7.4)/228</f>
        <v>407.59978947368427</v>
      </c>
      <c r="C4" s="1">
        <f>(165.1*75.6*8.9)/227</f>
        <v>489.36512775330397</v>
      </c>
      <c r="D4" s="1">
        <f>(163.7*76.4*7.8)/196</f>
        <v>497.71481632653064</v>
      </c>
      <c r="E4" s="1">
        <f>(163.3*74.1*7.9)/184</f>
        <v>519.53362500000003</v>
      </c>
      <c r="F4" s="3">
        <f>(160.7*74.1*8.4)/188</f>
        <v>532.05376595744679</v>
      </c>
    </row>
    <row r="5" spans="1:7" x14ac:dyDescent="0.3">
      <c r="A5" s="11" t="s">
        <v>54</v>
      </c>
      <c r="B5" s="11">
        <f>(B4/$F$4)*100</f>
        <v>76.608759406146888</v>
      </c>
      <c r="C5" s="11">
        <f t="shared" ref="C5:F5" si="0">(C4/$F$4)*100</f>
        <v>91.976630758862626</v>
      </c>
      <c r="D5" s="11">
        <f t="shared" si="0"/>
        <v>93.545962489500994</v>
      </c>
      <c r="E5" s="11">
        <f t="shared" si="0"/>
        <v>97.646827866180701</v>
      </c>
      <c r="F5" s="11">
        <f t="shared" si="0"/>
        <v>100</v>
      </c>
    </row>
    <row r="6" spans="1:7" x14ac:dyDescent="0.3">
      <c r="A6" s="8"/>
      <c r="B6" s="8"/>
      <c r="C6" s="8"/>
      <c r="D6" s="8"/>
      <c r="E6" s="8"/>
      <c r="F6" s="8"/>
    </row>
    <row r="7" spans="1:7" x14ac:dyDescent="0.3">
      <c r="A7" s="16" t="s">
        <v>16</v>
      </c>
      <c r="B7" s="18">
        <v>458</v>
      </c>
      <c r="C7" s="19">
        <v>515</v>
      </c>
      <c r="D7" s="20">
        <v>395</v>
      </c>
      <c r="E7" s="20">
        <v>439</v>
      </c>
      <c r="F7" s="20">
        <v>402</v>
      </c>
    </row>
    <row r="8" spans="1:7" x14ac:dyDescent="0.3">
      <c r="A8" s="11" t="s">
        <v>54</v>
      </c>
      <c r="B8" s="11">
        <f>(B7/$C$7)*100</f>
        <v>88.932038834951456</v>
      </c>
      <c r="C8" s="11">
        <f t="shared" ref="C8:F8" si="1">(C7/$C$7)*100</f>
        <v>100</v>
      </c>
      <c r="D8" s="11">
        <f t="shared" si="1"/>
        <v>76.699029126213588</v>
      </c>
      <c r="E8" s="11">
        <f t="shared" si="1"/>
        <v>85.242718446601941</v>
      </c>
      <c r="F8" s="11">
        <f t="shared" si="1"/>
        <v>78.05825242718447</v>
      </c>
    </row>
    <row r="9" spans="1:7" x14ac:dyDescent="0.3">
      <c r="A9" s="8"/>
      <c r="B9" s="8"/>
      <c r="C9" s="8"/>
      <c r="D9" s="8"/>
      <c r="E9" s="8"/>
      <c r="F9" s="8"/>
    </row>
    <row r="10" spans="1:7" ht="57.6" x14ac:dyDescent="0.3">
      <c r="A10" s="16" t="s">
        <v>1</v>
      </c>
      <c r="B10" s="1" t="s">
        <v>2</v>
      </c>
      <c r="C10" s="1" t="s">
        <v>7</v>
      </c>
      <c r="D10" s="1" t="s">
        <v>9</v>
      </c>
      <c r="E10" s="1" t="s">
        <v>11</v>
      </c>
      <c r="F10" s="1" t="s">
        <v>13</v>
      </c>
    </row>
    <row r="11" spans="1:7" x14ac:dyDescent="0.3">
      <c r="A11" s="16" t="s">
        <v>24</v>
      </c>
      <c r="B11" s="2">
        <f>(2*3.1)+(4*1.8)</f>
        <v>13.4</v>
      </c>
      <c r="C11" s="3">
        <f>2.84+(3*2.42)+(4*1.8)</f>
        <v>17.3</v>
      </c>
      <c r="D11" s="3">
        <f>2.84+(3*2.42)+(4*1.8)</f>
        <v>17.3</v>
      </c>
      <c r="E11" s="4">
        <f>2.58+(3*2.4)+(4*1.84)</f>
        <v>17.14</v>
      </c>
      <c r="F11" s="3">
        <f>2.84+(3*2.42)+(4*1.8)</f>
        <v>17.3</v>
      </c>
    </row>
    <row r="12" spans="1:7" x14ac:dyDescent="0.3">
      <c r="A12" s="11" t="s">
        <v>54</v>
      </c>
      <c r="B12" s="11">
        <f>(B11/$C$11)*100</f>
        <v>77.456647398843927</v>
      </c>
      <c r="C12" s="11">
        <f t="shared" ref="C12:F12" si="2">(C11/$C$11)*100</f>
        <v>100</v>
      </c>
      <c r="D12" s="11">
        <f t="shared" si="2"/>
        <v>100</v>
      </c>
      <c r="E12" s="11">
        <f t="shared" si="2"/>
        <v>99.075144508670519</v>
      </c>
      <c r="F12" s="11">
        <f t="shared" si="2"/>
        <v>100</v>
      </c>
    </row>
    <row r="13" spans="1:7" x14ac:dyDescent="0.3">
      <c r="A13" s="8"/>
      <c r="B13" s="8"/>
      <c r="C13" s="8"/>
      <c r="D13" s="8"/>
      <c r="E13" s="8"/>
      <c r="F13" s="8"/>
    </row>
    <row r="14" spans="1:7" x14ac:dyDescent="0.3">
      <c r="A14" s="16" t="s">
        <v>48</v>
      </c>
      <c r="B14" s="1" t="s">
        <v>3</v>
      </c>
      <c r="C14" s="1" t="s">
        <v>8</v>
      </c>
      <c r="D14" s="1" t="s">
        <v>10</v>
      </c>
      <c r="E14" s="1" t="s">
        <v>12</v>
      </c>
      <c r="F14" s="1" t="s">
        <v>14</v>
      </c>
    </row>
    <row r="15" spans="1:7" x14ac:dyDescent="0.3">
      <c r="A15" s="21" t="s">
        <v>25</v>
      </c>
      <c r="B15" s="10">
        <v>174.7</v>
      </c>
      <c r="C15" s="10">
        <v>143</v>
      </c>
      <c r="D15" s="10">
        <v>158</v>
      </c>
      <c r="E15" s="1">
        <v>108</v>
      </c>
      <c r="F15" s="10" t="s">
        <v>33</v>
      </c>
    </row>
    <row r="16" spans="1:7" x14ac:dyDescent="0.3">
      <c r="A16" s="21" t="s">
        <v>26</v>
      </c>
      <c r="B16" s="10">
        <v>59.8</v>
      </c>
      <c r="C16" s="10">
        <v>119</v>
      </c>
      <c r="D16" s="10">
        <v>91</v>
      </c>
      <c r="E16" s="1">
        <v>60</v>
      </c>
      <c r="F16" s="10" t="s">
        <v>34</v>
      </c>
    </row>
    <row r="17" spans="1:6" x14ac:dyDescent="0.3">
      <c r="A17" s="21" t="s">
        <v>27</v>
      </c>
      <c r="B17" s="10">
        <v>46.9</v>
      </c>
      <c r="C17" s="10">
        <v>44</v>
      </c>
      <c r="D17" s="10">
        <v>25</v>
      </c>
      <c r="E17" s="1">
        <v>33</v>
      </c>
      <c r="F17" s="1">
        <v>29</v>
      </c>
    </row>
    <row r="18" spans="1:6" x14ac:dyDescent="0.3">
      <c r="A18" s="21" t="s">
        <v>28</v>
      </c>
      <c r="B18" s="10">
        <v>30.1</v>
      </c>
      <c r="C18" s="10">
        <v>27</v>
      </c>
      <c r="D18" s="10">
        <v>29</v>
      </c>
      <c r="E18" s="1">
        <v>22</v>
      </c>
      <c r="F18" s="1">
        <v>20</v>
      </c>
    </row>
    <row r="19" spans="1:6" x14ac:dyDescent="0.3">
      <c r="A19" s="21" t="s">
        <v>29</v>
      </c>
      <c r="B19" s="10">
        <v>57.7</v>
      </c>
      <c r="C19" s="10">
        <v>46</v>
      </c>
      <c r="D19" s="10">
        <v>41</v>
      </c>
      <c r="E19" s="1">
        <v>51</v>
      </c>
      <c r="F19" s="1">
        <v>46</v>
      </c>
    </row>
    <row r="20" spans="1:6" x14ac:dyDescent="0.3">
      <c r="A20" s="21" t="s">
        <v>30</v>
      </c>
      <c r="B20" s="10">
        <v>84.8</v>
      </c>
      <c r="C20" s="10">
        <v>64</v>
      </c>
      <c r="D20" s="10">
        <v>83</v>
      </c>
      <c r="E20" s="1">
        <v>56</v>
      </c>
      <c r="F20" s="1">
        <v>54</v>
      </c>
    </row>
    <row r="21" spans="1:6" x14ac:dyDescent="0.3">
      <c r="A21" s="21" t="s">
        <v>31</v>
      </c>
      <c r="B21" s="10">
        <v>75</v>
      </c>
      <c r="C21" s="10">
        <v>58</v>
      </c>
      <c r="D21" s="10">
        <v>67</v>
      </c>
      <c r="E21" s="1">
        <v>50</v>
      </c>
      <c r="F21" s="1">
        <v>51</v>
      </c>
    </row>
    <row r="22" spans="1:6" x14ac:dyDescent="0.3">
      <c r="A22" s="21" t="s">
        <v>32</v>
      </c>
      <c r="B22" s="10">
        <v>51.5</v>
      </c>
      <c r="C22" s="10">
        <v>56</v>
      </c>
      <c r="D22" s="10">
        <v>33</v>
      </c>
      <c r="E22" s="1">
        <v>44</v>
      </c>
      <c r="F22" s="1">
        <v>43</v>
      </c>
    </row>
    <row r="23" spans="1:6" x14ac:dyDescent="0.3">
      <c r="A23" s="22" t="s">
        <v>55</v>
      </c>
      <c r="B23" s="3">
        <f>AVERAGE(B15:B22)</f>
        <v>72.5625</v>
      </c>
      <c r="C23" s="10">
        <f t="shared" ref="C23:F23" si="3">AVERAGE(C15:C22)</f>
        <v>69.625</v>
      </c>
      <c r="D23" s="10">
        <f t="shared" si="3"/>
        <v>65.875</v>
      </c>
      <c r="E23" s="10">
        <f t="shared" si="3"/>
        <v>53</v>
      </c>
      <c r="F23" s="2">
        <f t="shared" si="3"/>
        <v>40.5</v>
      </c>
    </row>
    <row r="24" spans="1:6" x14ac:dyDescent="0.3">
      <c r="A24" s="11" t="s">
        <v>54</v>
      </c>
      <c r="B24" s="11">
        <f>(B23/$B$23)*100</f>
        <v>100</v>
      </c>
      <c r="C24" s="11">
        <f t="shared" ref="C24:F24" si="4">(C23/$B$23)*100</f>
        <v>95.951765719207586</v>
      </c>
      <c r="D24" s="11">
        <f t="shared" si="4"/>
        <v>90.783807062876832</v>
      </c>
      <c r="E24" s="11">
        <f t="shared" si="4"/>
        <v>73.04048234280792</v>
      </c>
      <c r="F24" s="11">
        <f t="shared" si="4"/>
        <v>55.813953488372093</v>
      </c>
    </row>
    <row r="25" spans="1:6" x14ac:dyDescent="0.3">
      <c r="A25" s="8"/>
      <c r="B25" s="8"/>
      <c r="C25" s="8"/>
      <c r="D25" s="8"/>
      <c r="E25" s="8"/>
      <c r="F25" s="8"/>
    </row>
    <row r="26" spans="1:6" x14ac:dyDescent="0.3">
      <c r="A26" s="16" t="s">
        <v>49</v>
      </c>
      <c r="B26" s="3">
        <v>512</v>
      </c>
      <c r="C26" s="3">
        <v>512</v>
      </c>
      <c r="D26" s="2">
        <v>256</v>
      </c>
      <c r="E26" s="2">
        <v>256</v>
      </c>
      <c r="F26" s="2">
        <v>256</v>
      </c>
    </row>
    <row r="27" spans="1:6" x14ac:dyDescent="0.3">
      <c r="A27" s="11" t="s">
        <v>54</v>
      </c>
      <c r="B27" s="11">
        <f>(B26/$B$26)*100</f>
        <v>100</v>
      </c>
      <c r="C27" s="11">
        <f t="shared" ref="C27:F27" si="5">(C26/$B$26)*100</f>
        <v>100</v>
      </c>
      <c r="D27" s="11">
        <f t="shared" si="5"/>
        <v>50</v>
      </c>
      <c r="E27" s="11">
        <f t="shared" si="5"/>
        <v>50</v>
      </c>
      <c r="F27" s="11">
        <f t="shared" si="5"/>
        <v>50</v>
      </c>
    </row>
    <row r="28" spans="1:6" x14ac:dyDescent="0.3">
      <c r="A28" s="16" t="s">
        <v>50</v>
      </c>
      <c r="B28" s="2">
        <v>6</v>
      </c>
      <c r="C28" s="3">
        <v>16</v>
      </c>
      <c r="D28" s="1">
        <v>12</v>
      </c>
      <c r="E28" s="1">
        <v>8</v>
      </c>
      <c r="F28" s="1">
        <v>12</v>
      </c>
    </row>
    <row r="29" spans="1:6" x14ac:dyDescent="0.3">
      <c r="A29" s="11" t="s">
        <v>54</v>
      </c>
      <c r="B29" s="11">
        <f>(B28/$C$28)*100</f>
        <v>37.5</v>
      </c>
      <c r="C29" s="11">
        <f t="shared" ref="C29:F29" si="6">(C28/$C$28)*100</f>
        <v>100</v>
      </c>
      <c r="D29" s="11">
        <f t="shared" si="6"/>
        <v>75</v>
      </c>
      <c r="E29" s="11">
        <f t="shared" si="6"/>
        <v>50</v>
      </c>
      <c r="F29" s="11">
        <f t="shared" si="6"/>
        <v>75</v>
      </c>
    </row>
    <row r="30" spans="1:6" x14ac:dyDescent="0.3">
      <c r="A30" s="8"/>
      <c r="B30" s="8"/>
      <c r="C30" s="8"/>
      <c r="D30" s="8"/>
      <c r="E30" s="8"/>
      <c r="F30" s="8"/>
    </row>
    <row r="31" spans="1:6" x14ac:dyDescent="0.3">
      <c r="A31" s="16" t="s">
        <v>35</v>
      </c>
      <c r="B31" s="2" t="s">
        <v>36</v>
      </c>
      <c r="C31" s="3" t="s">
        <v>38</v>
      </c>
      <c r="D31" s="1" t="s">
        <v>37</v>
      </c>
      <c r="E31" s="1" t="s">
        <v>39</v>
      </c>
      <c r="F31" s="1" t="s">
        <v>40</v>
      </c>
    </row>
    <row r="32" spans="1:6" x14ac:dyDescent="0.3">
      <c r="A32" s="16" t="s">
        <v>52</v>
      </c>
      <c r="B32" s="2">
        <f>12+12+12</f>
        <v>36</v>
      </c>
      <c r="C32" s="3">
        <f>108+10+10+12</f>
        <v>140</v>
      </c>
      <c r="D32" s="1">
        <f>108+8+5</f>
        <v>121</v>
      </c>
      <c r="E32" s="1">
        <f>64+8+2+2</f>
        <v>76</v>
      </c>
      <c r="F32" s="1">
        <f>48+16+5+2</f>
        <v>71</v>
      </c>
    </row>
    <row r="33" spans="1:7" x14ac:dyDescent="0.3">
      <c r="A33" s="11" t="s">
        <v>54</v>
      </c>
      <c r="B33" s="11">
        <f>(B32/$C$32)*100</f>
        <v>25.714285714285712</v>
      </c>
      <c r="C33" s="11">
        <f t="shared" ref="C33:F33" si="7">(C32/$C$32)*100</f>
        <v>100</v>
      </c>
      <c r="D33" s="11">
        <f t="shared" si="7"/>
        <v>86.428571428571431</v>
      </c>
      <c r="E33" s="11">
        <f t="shared" si="7"/>
        <v>54.285714285714285</v>
      </c>
      <c r="F33" s="11">
        <f t="shared" si="7"/>
        <v>50.714285714285708</v>
      </c>
    </row>
    <row r="34" spans="1:7" x14ac:dyDescent="0.3">
      <c r="A34" s="16" t="s">
        <v>51</v>
      </c>
      <c r="B34" s="2">
        <v>4</v>
      </c>
      <c r="C34" s="3">
        <v>8</v>
      </c>
      <c r="D34" s="3">
        <v>8</v>
      </c>
      <c r="E34" s="2">
        <v>4</v>
      </c>
      <c r="F34" s="2">
        <v>4</v>
      </c>
    </row>
    <row r="35" spans="1:7" x14ac:dyDescent="0.3">
      <c r="A35" s="11" t="s">
        <v>54</v>
      </c>
      <c r="B35" s="11">
        <f>(B34/$C$34)*100</f>
        <v>50</v>
      </c>
      <c r="C35" s="11">
        <f t="shared" ref="C35:F35" si="8">(C34/$C$34)*100</f>
        <v>100</v>
      </c>
      <c r="D35" s="11">
        <f t="shared" si="8"/>
        <v>100</v>
      </c>
      <c r="E35" s="11">
        <f t="shared" si="8"/>
        <v>50</v>
      </c>
      <c r="F35" s="11">
        <f t="shared" si="8"/>
        <v>50</v>
      </c>
    </row>
    <row r="36" spans="1:7" x14ac:dyDescent="0.3">
      <c r="A36" s="8"/>
      <c r="B36" s="8"/>
      <c r="C36" s="8"/>
      <c r="D36" s="8"/>
      <c r="E36" s="8"/>
      <c r="F36" s="8"/>
    </row>
    <row r="37" spans="1:7" x14ac:dyDescent="0.3">
      <c r="A37" s="16" t="s">
        <v>42</v>
      </c>
      <c r="B37" s="2">
        <v>12</v>
      </c>
      <c r="C37" s="3">
        <v>40</v>
      </c>
      <c r="D37" s="1">
        <v>20</v>
      </c>
      <c r="E37" s="1">
        <v>16</v>
      </c>
      <c r="F37" s="1">
        <v>16</v>
      </c>
    </row>
    <row r="38" spans="1:7" x14ac:dyDescent="0.3">
      <c r="A38" s="11" t="s">
        <v>54</v>
      </c>
      <c r="B38" s="11">
        <f>(B37/$C$37)*100</f>
        <v>30</v>
      </c>
      <c r="C38" s="11">
        <f t="shared" ref="C38:F38" si="9">(C37/$C$37)*100</f>
        <v>100</v>
      </c>
      <c r="D38" s="11">
        <f t="shared" si="9"/>
        <v>50</v>
      </c>
      <c r="E38" s="11">
        <f t="shared" si="9"/>
        <v>40</v>
      </c>
      <c r="F38" s="11">
        <f t="shared" si="9"/>
        <v>40</v>
      </c>
    </row>
    <row r="39" spans="1:7" x14ac:dyDescent="0.3">
      <c r="A39" s="16" t="s">
        <v>53</v>
      </c>
      <c r="B39" s="3">
        <v>3840</v>
      </c>
      <c r="C39" s="3">
        <v>3840</v>
      </c>
      <c r="D39" s="2">
        <v>1080</v>
      </c>
      <c r="E39" s="3">
        <v>3840</v>
      </c>
      <c r="F39" s="2">
        <v>1080</v>
      </c>
    </row>
    <row r="40" spans="1:7" x14ac:dyDescent="0.3">
      <c r="A40" s="11" t="s">
        <v>54</v>
      </c>
      <c r="B40" s="11">
        <f>(B39/$B$39)*100</f>
        <v>100</v>
      </c>
      <c r="C40" s="11">
        <f t="shared" ref="C40:F40" si="10">(C39/$B$39)*100</f>
        <v>100</v>
      </c>
      <c r="D40" s="11">
        <f t="shared" si="10"/>
        <v>28.125</v>
      </c>
      <c r="E40" s="11">
        <f t="shared" si="10"/>
        <v>100</v>
      </c>
      <c r="F40" s="11">
        <f t="shared" si="10"/>
        <v>28.125</v>
      </c>
    </row>
    <row r="41" spans="1:7" x14ac:dyDescent="0.3">
      <c r="A41" s="8"/>
      <c r="B41" s="8"/>
      <c r="C41" s="8"/>
      <c r="D41" s="8"/>
      <c r="E41" s="8"/>
      <c r="F41" s="8"/>
      <c r="G41" s="7"/>
    </row>
    <row r="42" spans="1:7" x14ac:dyDescent="0.3">
      <c r="A42" s="16" t="s">
        <v>5</v>
      </c>
      <c r="B42" s="2" t="s">
        <v>4</v>
      </c>
      <c r="C42" s="3" t="s">
        <v>6</v>
      </c>
      <c r="D42" s="3" t="s">
        <v>6</v>
      </c>
      <c r="E42" s="2" t="s">
        <v>4</v>
      </c>
      <c r="F42" s="2" t="s">
        <v>4</v>
      </c>
    </row>
    <row r="43" spans="1:7" x14ac:dyDescent="0.3">
      <c r="A43" s="8"/>
      <c r="B43" s="8"/>
      <c r="C43" s="8"/>
      <c r="D43" s="8"/>
      <c r="E43" s="8"/>
      <c r="F43" s="8"/>
      <c r="G43" s="7"/>
    </row>
    <row r="44" spans="1:7" x14ac:dyDescent="0.3">
      <c r="A44" s="16" t="s">
        <v>43</v>
      </c>
      <c r="B44" s="2">
        <v>3687</v>
      </c>
      <c r="C44" s="3">
        <v>5000</v>
      </c>
      <c r="D44" s="1">
        <v>4520</v>
      </c>
      <c r="E44" s="1">
        <v>4000</v>
      </c>
      <c r="F44" s="1">
        <v>4500</v>
      </c>
    </row>
    <row r="45" spans="1:7" x14ac:dyDescent="0.3">
      <c r="A45" s="11" t="s">
        <v>54</v>
      </c>
      <c r="B45" s="11">
        <f>(B44/$C$44)*100</f>
        <v>73.740000000000009</v>
      </c>
      <c r="C45" s="11">
        <f t="shared" ref="C45:F45" si="11">(C44/$C$44)*100</f>
        <v>100</v>
      </c>
      <c r="D45" s="11">
        <f t="shared" si="11"/>
        <v>90.4</v>
      </c>
      <c r="E45" s="11">
        <f t="shared" si="11"/>
        <v>80</v>
      </c>
      <c r="F45" s="11">
        <f t="shared" si="11"/>
        <v>90</v>
      </c>
    </row>
    <row r="46" spans="1:7" x14ac:dyDescent="0.3">
      <c r="A46" s="8"/>
      <c r="B46" s="8"/>
      <c r="C46" s="8"/>
      <c r="D46" s="8"/>
      <c r="E46" s="8"/>
      <c r="F46" s="8"/>
      <c r="G46" s="7"/>
    </row>
    <row r="47" spans="1:7" x14ac:dyDescent="0.3">
      <c r="A47" s="16" t="s">
        <v>41</v>
      </c>
      <c r="B47" s="2">
        <v>1209</v>
      </c>
      <c r="C47" s="16">
        <v>1034</v>
      </c>
      <c r="D47" s="3">
        <v>470</v>
      </c>
      <c r="E47" s="16">
        <v>660</v>
      </c>
      <c r="F47" s="1">
        <v>620</v>
      </c>
    </row>
    <row r="48" spans="1:7" x14ac:dyDescent="0.3">
      <c r="A48" s="9"/>
      <c r="B48" s="9"/>
      <c r="C48" s="9"/>
      <c r="D48" s="9"/>
      <c r="E48" s="9"/>
      <c r="F48" s="9"/>
    </row>
    <row r="49" spans="1:6" x14ac:dyDescent="0.3">
      <c r="A49" s="11" t="s">
        <v>57</v>
      </c>
      <c r="B49" s="21">
        <f>(B5+B8+B12+B24+B27+B29+B33+B35+B38+B40+B45)/11</f>
        <v>69.086521032202555</v>
      </c>
      <c r="C49" s="21">
        <f t="shared" ref="C49:F49" si="12">(C5+C8+C12+C24+C27+C29+C33+C35+C38+C40+C45)/11</f>
        <v>98.902581498006384</v>
      </c>
      <c r="D49" s="21">
        <f t="shared" si="12"/>
        <v>76.452942737014808</v>
      </c>
      <c r="E49" s="21">
        <f t="shared" si="12"/>
        <v>70.844626131815943</v>
      </c>
      <c r="F49" s="21">
        <f t="shared" si="12"/>
        <v>65.24649923907657</v>
      </c>
    </row>
    <row r="50" spans="1:6" ht="25.8" x14ac:dyDescent="0.3">
      <c r="A50" s="23" t="s">
        <v>56</v>
      </c>
      <c r="B50" s="24">
        <f>B49/B47</f>
        <v>5.7143524426966547E-2</v>
      </c>
      <c r="C50" s="23">
        <f t="shared" ref="C50:F50" si="13">C49/C47</f>
        <v>9.565046566538335E-2</v>
      </c>
      <c r="D50" s="25">
        <f t="shared" si="13"/>
        <v>0.1626658356106698</v>
      </c>
      <c r="E50" s="23">
        <f t="shared" si="13"/>
        <v>0.10734034262396355</v>
      </c>
      <c r="F50" s="23">
        <f t="shared" si="13"/>
        <v>0.10523628909528479</v>
      </c>
    </row>
    <row r="52" spans="1:6" s="12" customFormat="1" ht="21.6" thickBot="1" x14ac:dyDescent="0.35">
      <c r="A52" s="15" t="s">
        <v>59</v>
      </c>
    </row>
    <row r="53" spans="1:6" ht="15" thickBot="1" x14ac:dyDescent="0.35">
      <c r="A53" s="13" t="s">
        <v>58</v>
      </c>
    </row>
    <row r="54" spans="1:6" ht="15" thickBot="1" x14ac:dyDescent="0.35">
      <c r="A54" s="14" t="s">
        <v>58</v>
      </c>
    </row>
    <row r="55" spans="1:6" x14ac:dyDescent="0.3">
      <c r="A55" s="6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</dc:creator>
  <cp:lastModifiedBy>Iacopo</cp:lastModifiedBy>
  <dcterms:created xsi:type="dcterms:W3CDTF">2021-03-03T09:03:57Z</dcterms:created>
  <dcterms:modified xsi:type="dcterms:W3CDTF">2021-03-04T08:40:49Z</dcterms:modified>
</cp:coreProperties>
</file>